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05" windowWidth="8310" windowHeight="8625" activeTab="0"/>
  </bookViews>
  <sheets>
    <sheet name="Instructions &amp; Inputs" sheetId="1" r:id="rId1"/>
    <sheet name="Cost Model" sheetId="2" state="hidden" r:id="rId2"/>
    <sheet name="Cost Model original" sheetId="3" state="hidden" r:id="rId3"/>
    <sheet name="Model inputs" sheetId="4" r:id="rId4"/>
    <sheet name="Model" sheetId="5" r:id="rId5"/>
  </sheets>
  <definedNames>
    <definedName name="_Toc366162014" localSheetId="0">'Instructions &amp; Inputs'!$B$8</definedName>
    <definedName name="_Toc366162015" localSheetId="0">'Instructions &amp; Inputs'!$B$10</definedName>
    <definedName name="Discount_rate" localSheetId="1">'Cost Model'!$B$10</definedName>
    <definedName name="Discount_rate" localSheetId="2">'Cost Model original'!$B$10</definedName>
    <definedName name="Discount_rate" localSheetId="4">'Model inputs'!$D$5</definedName>
    <definedName name="Discount_rate">#REF!</definedName>
    <definedName name="Inflation" localSheetId="1">'Cost Model'!$B$9</definedName>
    <definedName name="Inflation" localSheetId="2">'Cost Model original'!$B$9</definedName>
    <definedName name="Inflation" localSheetId="4">'Model inputs'!$D$3</definedName>
    <definedName name="Inflation">#REF!</definedName>
    <definedName name="Rep_freq_nat" localSheetId="1">'Cost Model'!$C$15</definedName>
    <definedName name="Rep_freq_nat" localSheetId="2">'Cost Model original'!$C$15</definedName>
    <definedName name="Rep_freq_nat" localSheetId="4">'Model inputs'!$E$12</definedName>
    <definedName name="Rep_freq_nat">#REF!</definedName>
    <definedName name="Rep_freq_syn" localSheetId="1">'Cost Model'!$D$15</definedName>
    <definedName name="Rep_freq_syn" localSheetId="2">'Cost Model original'!$D$15</definedName>
    <definedName name="Rep_freq_syn" localSheetId="4">'Model inputs'!$F$12</definedName>
    <definedName name="Rep_freq_syn">#REF!</definedName>
    <definedName name="Replacement_nat" localSheetId="1">'Cost Model'!$C$14</definedName>
    <definedName name="Replacement_nat" localSheetId="2">'Cost Model original'!$C$14</definedName>
    <definedName name="Replacement_nat" localSheetId="4">'Model inputs'!$E$11</definedName>
    <definedName name="Replacement_nat">#REF!</definedName>
    <definedName name="Replacement_syn" localSheetId="1">'Cost Model'!$D$14</definedName>
    <definedName name="Replacement_syn" localSheetId="2">'Cost Model original'!$D$14</definedName>
    <definedName name="Replacement_syn" localSheetId="4">'Model inputs'!$F$11</definedName>
    <definedName name="Replacement_syn">#REF!</definedName>
  </definedNames>
  <calcPr fullCalcOnLoad="1"/>
</workbook>
</file>

<file path=xl/sharedStrings.xml><?xml version="1.0" encoding="utf-8"?>
<sst xmlns="http://schemas.openxmlformats.org/spreadsheetml/2006/main" count="364" uniqueCount="167">
  <si>
    <t>Sport type</t>
  </si>
  <si>
    <t>Soccer</t>
  </si>
  <si>
    <t xml:space="preserve">Inflation </t>
  </si>
  <si>
    <t>Only input if you wish to include inflation in the analysis, otherwise set to zero</t>
  </si>
  <si>
    <t>Discount rate</t>
  </si>
  <si>
    <t>Discount rate is based on risk free interest rate i.e best risk free alternative investment</t>
  </si>
  <si>
    <t>Natural</t>
  </si>
  <si>
    <t>Synthetic</t>
  </si>
  <si>
    <t>Construction costs</t>
  </si>
  <si>
    <t>Maintenance costs</t>
  </si>
  <si>
    <t>Replacement frequency years</t>
  </si>
  <si>
    <t>Undiscounted</t>
  </si>
  <si>
    <t>Discounted</t>
  </si>
  <si>
    <t>Year</t>
  </si>
  <si>
    <t>Total</t>
  </si>
  <si>
    <t>COSTS</t>
  </si>
  <si>
    <t>Construction</t>
  </si>
  <si>
    <t>Maintenance</t>
  </si>
  <si>
    <t>Replacement costs</t>
  </si>
  <si>
    <t>Total costs</t>
  </si>
  <si>
    <t>Discounted value costs</t>
  </si>
  <si>
    <t>Net Present Value</t>
  </si>
  <si>
    <t>Cost and benefits of operation of a single facility over 30 years</t>
  </si>
  <si>
    <r>
      <rPr>
        <b/>
        <sz val="11"/>
        <color indexed="8"/>
        <rFont val="Calibri"/>
        <family val="2"/>
      </rPr>
      <t xml:space="preserve">Results </t>
    </r>
    <r>
      <rPr>
        <sz val="11"/>
        <color indexed="8"/>
        <rFont val="Calibri"/>
        <family val="2"/>
      </rPr>
      <t xml:space="preserve"> </t>
    </r>
  </si>
  <si>
    <t>Pitch type</t>
  </si>
  <si>
    <t xml:space="preserve">Value of  cash flows </t>
  </si>
  <si>
    <t>Break even charge / hr</t>
  </si>
  <si>
    <t>Ground rental per hour</t>
  </si>
  <si>
    <t>Insert appropriate weeks depending on summer/winter use of all year round</t>
  </si>
  <si>
    <t>Insert appropriate weeks depending on use more than 52 if sports double up in preseasons</t>
  </si>
  <si>
    <t>Hours of use training weekly</t>
  </si>
  <si>
    <t>No of game hours per annum</t>
  </si>
  <si>
    <t>Training hours per annum</t>
  </si>
  <si>
    <t>Annual use hours</t>
  </si>
  <si>
    <t>REVENUE</t>
  </si>
  <si>
    <t>Game revenue</t>
  </si>
  <si>
    <t>Training revenue</t>
  </si>
  <si>
    <t>Total revenue</t>
  </si>
  <si>
    <t>Net Cash flow</t>
  </si>
  <si>
    <t xml:space="preserve">Natural </t>
  </si>
  <si>
    <t>Hourly charge to break even</t>
  </si>
  <si>
    <t>Insert number based on estimated capacity and demand</t>
  </si>
  <si>
    <t>No game days per week</t>
  </si>
  <si>
    <t xml:space="preserve">Annual revenue required to break even </t>
  </si>
  <si>
    <t xml:space="preserve">Enter the values calculated by the Goal Seek function in cells b57 and C57 as hard numbers  </t>
  </si>
  <si>
    <t>Weeks in use games annually</t>
  </si>
  <si>
    <t>Weeks in use training annually</t>
  </si>
  <si>
    <t>Hours of use games daily</t>
  </si>
  <si>
    <t>Assumptions</t>
  </si>
  <si>
    <t>ARTIFICIAL GRASS</t>
  </si>
  <si>
    <t>Estimate by using Tools, Goal Seek function based on cells b39 being set to 0 and changing cell B14 for the natural turf and b53 if set to 0 and changing cell C14 for synthetic turf</t>
  </si>
  <si>
    <t>Glossary</t>
  </si>
  <si>
    <t>Inflation</t>
  </si>
  <si>
    <t>Discount Rate</t>
  </si>
  <si>
    <t>Replacement cost (year 0)</t>
  </si>
  <si>
    <t>Net Cash Flow</t>
  </si>
  <si>
    <t>A rate which reflects the difference in value of cash an investor would want in a years time in lieu of an equivalent cash payment today.</t>
  </si>
  <si>
    <t>The discount rate typically includes risk free rate of return (eg bank interest for a club) plus a premium for the risk of not being repaid in a years time.</t>
  </si>
  <si>
    <t>Introduction</t>
  </si>
  <si>
    <t>Insert likely daily capacity of natural turf fields assume synthetics capacity equals 3 times</t>
  </si>
  <si>
    <t>INSERT DATA IN  GREEN CELLS ONLY</t>
  </si>
  <si>
    <r>
      <t xml:space="preserve">Real discount rate includes allowance for inflation, if current value method is preferred </t>
    </r>
    <r>
      <rPr>
        <b/>
        <sz val="11"/>
        <color indexed="8"/>
        <rFont val="Calibri"/>
        <family val="2"/>
      </rPr>
      <t>only change if necesssary</t>
    </r>
    <r>
      <rPr>
        <sz val="11"/>
        <color indexed="8"/>
        <rFont val="Calibri"/>
        <family val="2"/>
      </rPr>
      <t xml:space="preserve"> </t>
    </r>
  </si>
  <si>
    <t>Discounted Cash Flow</t>
  </si>
  <si>
    <t>The value of the net cash flows for years expressed in terms of their current value to an investor.</t>
  </si>
  <si>
    <t>The value in current dollar terms of a series of cash flows over a series of time periods (years).</t>
  </si>
  <si>
    <t xml:space="preserve">The overall general upward price movement of goods and services in an economy, usually as measured by the Consumer Price Index. </t>
  </si>
  <si>
    <t>The value of cash flows after deducting costs from revenues in a given period (one year in the above example).</t>
  </si>
  <si>
    <t>Artificial</t>
  </si>
  <si>
    <t>Soil</t>
  </si>
  <si>
    <t>SOIL</t>
  </si>
  <si>
    <t>SAND</t>
  </si>
  <si>
    <t>Sand</t>
  </si>
  <si>
    <t>See Cell C70, D70, E70</t>
  </si>
  <si>
    <t>SPORTS FIELD BUSINESS PLANNING MODEL</t>
  </si>
  <si>
    <t>Based on a single facility receiving use determined by capacity of a natural field and 3 times this rate for an artificial field</t>
  </si>
  <si>
    <t>Based on a single facility receiving use determined by capacity of a soil / sand field and 3 times this rate for an artificial field</t>
  </si>
  <si>
    <t>Insert likely daily capacity of natural turf fields assume artificials capacity equals 3 times</t>
  </si>
  <si>
    <t>User defined surface inputs</t>
  </si>
  <si>
    <t>User defined financial inputs</t>
  </si>
  <si>
    <t>NZ Treasury guidance can be found here</t>
  </si>
  <si>
    <t>Row specific user notes</t>
  </si>
  <si>
    <t>Maintenance costs can be estimated based on past experience.  Past costs will need to be indexed to present date rates</t>
  </si>
  <si>
    <t>Use past records to understand the typical achieved.  This should include a fair representation of down time etc</t>
  </si>
  <si>
    <t>= Weeks in use games annually x hours of use games daily x number of game days per week</t>
  </si>
  <si>
    <t>= Weeks in use training annually x hours of use training daily x number of training days per week</t>
  </si>
  <si>
    <t>No. of game hours per annum</t>
  </si>
  <si>
    <t>See this web-site for discounting information</t>
  </si>
  <si>
    <t>Undiscounted cost including capital cost and on-going maintenance costs</t>
  </si>
  <si>
    <t>Do not edit: The following sheet is for reference only.  This sheet includes all the workings that are represented in the Model inputs sheet.</t>
  </si>
  <si>
    <r>
      <t xml:space="preserve">Calculated outputs </t>
    </r>
    <r>
      <rPr>
        <b/>
        <sz val="12"/>
        <color indexed="10"/>
        <rFont val="Calibri"/>
        <family val="2"/>
      </rPr>
      <t>(do not edit)</t>
    </r>
  </si>
  <si>
    <r>
      <t>Combined rate</t>
    </r>
    <r>
      <rPr>
        <b/>
        <sz val="11"/>
        <color indexed="10"/>
        <rFont val="Calibri"/>
        <family val="2"/>
      </rPr>
      <t xml:space="preserve"> (do not edit)</t>
    </r>
  </si>
  <si>
    <t>All green boxes are user definable data cells</t>
  </si>
  <si>
    <t>Glossary of terms used on this sheet</t>
  </si>
  <si>
    <t>Discounted costs</t>
  </si>
  <si>
    <t>Discounted revenues</t>
  </si>
  <si>
    <t>Discounted cashflow</t>
  </si>
  <si>
    <t>Lifecycle cost discounted</t>
  </si>
  <si>
    <t>Life-cycle revenue discounted</t>
  </si>
  <si>
    <t>Undiscounted revenue (should be equal to costs when targeted NPV set to 0)</t>
  </si>
  <si>
    <t>Cost per hour of play to achieve target NPV</t>
  </si>
  <si>
    <t>For surfaces with no replacement frequency set duration to 999 (e.g. soil has no replacement cycle only on-going maintenance)</t>
  </si>
  <si>
    <t>Whole of life costs model for soil, sand and artificial sports field surfaces</t>
  </si>
  <si>
    <t>Acknowledgement</t>
  </si>
  <si>
    <t>Model Assumptions</t>
  </si>
  <si>
    <t>·         The model provided is based upon ‘discounted’ cash flow – in other words it factors in both costs and revenue so that it allows for change in the value of the dollar over time.</t>
  </si>
  <si>
    <t>Sport NZ and Opus International Consultants would like to acknowledge and thank the Department of Sport and Recreation, State Government of Victoria for allowing us to utilise their Surface Evaluation Model as located in the Artificial Grass for Sport Manual, 2011. Opus International Consultants would like to acknowledge Auckland Council, Wellington City Council, Christchurch City Council, College Rifles, Westlake Girls, STI and Tiger Turf for supplying information to assist with this report.</t>
  </si>
  <si>
    <t>Item</t>
  </si>
  <si>
    <t>Soil-based</t>
  </si>
  <si>
    <t>Sand-based</t>
  </si>
  <si>
    <t>Capital Cost</t>
  </si>
  <si>
    <t>$49,000 - $120,000</t>
  </si>
  <si>
    <t>$210,000 - $250,000</t>
  </si>
  <si>
    <t>$1.2m - $2.0m</t>
  </si>
  <si>
    <t>Maintenance Cost</t>
  </si>
  <si>
    <t>$5,000 - $10,000</t>
  </si>
  <si>
    <t>$10,000 - $25,000</t>
  </si>
  <si>
    <t>$10,000 - $42,000</t>
  </si>
  <si>
    <t>10 years</t>
  </si>
  <si>
    <t>Fee Per Hour</t>
  </si>
  <si>
    <t>$0.00 - $50.00</t>
  </si>
  <si>
    <t>$50.00 - $125.00</t>
  </si>
  <si>
    <t>4 to 14</t>
  </si>
  <si>
    <t>4 to 24</t>
  </si>
  <si>
    <t>20 to 70</t>
  </si>
  <si>
    <t xml:space="preserve">The full range of data is located in the:  </t>
  </si>
  <si>
    <t>This information is provided as a guideline, and the figures may not be current or in some cases site specific factors may change these ranges provided. This analysis is provided to demonstrate how to undertake a whole of life cost comparison and has not allowed for any scenarios where the services may be provided on a voluntary basis, such as the Stella Maris Case study used in the guidance document.  Some of the assumptions / options built in to the model are:</t>
  </si>
  <si>
    <t>Use past records to understand the typical achieved.</t>
  </si>
  <si>
    <t>Capital costs can be estimated based on past experience.  Past costs will need to be indexed to present date rates</t>
  </si>
  <si>
    <t>Capital costs</t>
  </si>
  <si>
    <t>Insert appropriate weeks depending on summer/winter use / all year round</t>
  </si>
  <si>
    <t>Discounted net cashflow over 30 years</t>
  </si>
  <si>
    <t>Should be equal to the targeted NPV listed in the input section (included as a model check)</t>
  </si>
  <si>
    <t>Total cost per hour of play to achieve targeted NPV (model is currently set as zero for break even)</t>
  </si>
  <si>
    <t>Real Discount Rate</t>
  </si>
  <si>
    <t>Only input if you wish to include inflation in the analysis ( as it is factored into the real disount rate), otherwise set to zero</t>
  </si>
  <si>
    <t>Real discount rate</t>
  </si>
  <si>
    <r>
      <t xml:space="preserve">Real discount rate includes allowance for discount rate and  inflation. </t>
    </r>
    <r>
      <rPr>
        <b/>
        <sz val="11"/>
        <rFont val="Calibri"/>
        <family val="2"/>
      </rPr>
      <t>O</t>
    </r>
    <r>
      <rPr>
        <b/>
        <sz val="11"/>
        <color indexed="56"/>
        <rFont val="Calibri"/>
        <family val="2"/>
      </rPr>
      <t>nly change if necessary</t>
    </r>
    <r>
      <rPr>
        <sz val="11"/>
        <color indexed="56"/>
        <rFont val="Calibri"/>
        <family val="2"/>
      </rPr>
      <t xml:space="preserve"> </t>
    </r>
  </si>
  <si>
    <t>Sport New Zealand</t>
  </si>
  <si>
    <t>For further information, or if you would like to provide feedback on this model please contact:</t>
  </si>
  <si>
    <t>Renewal cost</t>
  </si>
  <si>
    <t>Renewal cost should include all remediation costs including  disposal of old carpet and drainage replacement</t>
  </si>
  <si>
    <t>Renewal Cost</t>
  </si>
  <si>
    <t>No renewal</t>
  </si>
  <si>
    <t>Renewal (yrs)</t>
  </si>
  <si>
    <t>Un-discounted net cashflow over 30 yrs</t>
  </si>
  <si>
    <t>Undiscounted net cashflow for each surface type based on the defined surface inputs listed in the table above</t>
  </si>
  <si>
    <t>NPV - Net Present Value. Set as zero for break even (i.e. revenue from training and game fees = costs)</t>
  </si>
  <si>
    <t>Targeted NPV over 30 yrs</t>
  </si>
  <si>
    <t>Annual use hours ( games and training)</t>
  </si>
  <si>
    <t>The discount rate which also takes into account inflation</t>
  </si>
  <si>
    <t xml:space="preserve">The value of cash flows after deducting costs from revenues in a given period </t>
  </si>
  <si>
    <t>A rate which reflects the difference in value of cash an investor would want in a years time in lieu of an equivalent cash payment today ( i.e. compound interest)</t>
  </si>
  <si>
    <t>The value in current dollar terms of a series of cashflows over a series of time periods ( years)</t>
  </si>
  <si>
    <t>The value of the net cash flows taking into account the real discount rate</t>
  </si>
  <si>
    <t xml:space="preserve">Insert appropriate weeks depending on use. </t>
  </si>
  <si>
    <t>·         Artificial fields have 3 times the use capacity of natural grass fields (in some cases artificial has proven to be up to 5 times the use of a natural grass field)</t>
  </si>
  <si>
    <t>Insert likely daily capacity of natural for each field type - see input assumptions on instructions page</t>
  </si>
  <si>
    <r>
      <rPr>
        <b/>
        <sz val="14"/>
        <color indexed="10"/>
        <rFont val="Calibri"/>
        <family val="2"/>
      </rPr>
      <t xml:space="preserve">Press buttons to calculate </t>
    </r>
    <r>
      <rPr>
        <sz val="11"/>
        <color indexed="10"/>
        <rFont val="Calibri"/>
        <family val="2"/>
      </rPr>
      <t>the cost per hour of play</t>
    </r>
    <r>
      <rPr>
        <b/>
        <i/>
        <sz val="11"/>
        <color indexed="62"/>
        <rFont val="Calibri"/>
        <family val="2"/>
      </rPr>
      <t xml:space="preserve"> (Note: macros need to be switched on if this is not updating)</t>
    </r>
  </si>
  <si>
    <t>·         The real discount rate is 7.5%</t>
  </si>
  <si>
    <t>·         All of these figures include GST, and related to 2013 New Zealand dollar values</t>
  </si>
  <si>
    <t>Hours Of Play</t>
  </si>
  <si>
    <t>Table 1: Range of Inputs to be Used as a General Guide for Whole of Life Costs Model for Sports Fields</t>
  </si>
  <si>
    <t>SPORT NEW ZEALAND: WHOLE OF LIFE COSTS MODEL FOR SPORTS FIELDS</t>
  </si>
  <si>
    <t>Sport New Zealand: Guidance Document for Sport Field Development</t>
  </si>
  <si>
    <t>The Sport New Zealand: Guidance Document for Sport Field Development (2013) highlighted the importance of undertaking a decision making process when planning for sports field provision. Stage three of this decision making process discussed cost analysis and the importance of ensuring an adequate budget for design, construction and ongoing maintenance. As a further addition to this guidance document, this whole of life costs model for sports fields has been developed which will assist the user to analyse comparative costs of the three sports field surfaces ( soil, sand and artificial), and work out the cost recovery required for the proposed sports field over a thirty year period.</t>
  </si>
  <si>
    <t>Glenn McGovern – Spaces &amp; Places Consultant</t>
  </si>
  <si>
    <t>glenn.mcgovern@sportnz.org.nz</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</si>
</sst>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quot;$&quot;#,##0.00"/>
    <numFmt numFmtId="167" formatCode="_-&quot;$&quot;* #,##0_-;\-&quot;$&quot;* #,##0_-;_-&quot;$&quot;* &quot;-&quot;??_-;_-@_-"/>
    <numFmt numFmtId="168" formatCode="_-&quot;$&quot;* #,##0.0_-;\-&quot;$&quot;* #,##0.0_-;_-&quot;$&quot;* &quot;-&quot;??_-;_-@_-"/>
    <numFmt numFmtId="169" formatCode="_-[$$-1409]* #,##0_-;\-[$$-1409]* #,##0_-;_-[$$-1409]* &quot;-&quot;??_-;_-@_-"/>
    <numFmt numFmtId="170" formatCode="_-&quot;$&quot;* #,##0.000_-;\-&quot;$&quot;* #,##0.000_-;_-&quot;$&quot;* &quot;-&quot;??_-;_-@_-"/>
    <numFmt numFmtId="171" formatCode="_(&quot;$&quot;* #,##0.00_);_(&quot;$&quot;* \(#,##0.00\);_(&quot;$&quot;* &quot;-&quot;??_);_(@_)"/>
    <numFmt numFmtId="172" formatCode="&quot;Yes&quot;;&quot;Yes&quot;;&quot;No&quot;"/>
    <numFmt numFmtId="173" formatCode="&quot;True&quot;;&quot;True&quot;;&quot;False&quot;"/>
    <numFmt numFmtId="174" formatCode="&quot;On&quot;;&quot;On&quot;;&quot;Off&quot;"/>
    <numFmt numFmtId="175" formatCode="[$€-2]\ #,##0.00_);[Red]\([$€-2]\ #,##0.00\)"/>
  </numFmts>
  <fonts count="48">
    <font>
      <sz val="11"/>
      <color indexed="8"/>
      <name val="Calibri"/>
      <family val="2"/>
    </font>
    <font>
      <b/>
      <sz val="11"/>
      <color indexed="8"/>
      <name val="Calibri"/>
      <family val="2"/>
    </font>
    <font>
      <b/>
      <sz val="11"/>
      <name val="Calibri"/>
      <family val="2"/>
    </font>
    <font>
      <sz val="11"/>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60"/>
      <name val="Calibri"/>
      <family val="2"/>
    </font>
    <font>
      <b/>
      <sz val="11"/>
      <color indexed="63"/>
      <name val="Calibri"/>
      <family val="2"/>
    </font>
    <font>
      <sz val="11"/>
      <color indexed="10"/>
      <name val="Calibri"/>
      <family val="2"/>
    </font>
    <font>
      <b/>
      <i/>
      <sz val="11"/>
      <color indexed="8"/>
      <name val="Calibri"/>
      <family val="2"/>
    </font>
    <font>
      <sz val="8"/>
      <name val="Calibri"/>
      <family val="2"/>
    </font>
    <font>
      <u val="single"/>
      <sz val="11"/>
      <color indexed="12"/>
      <name val="Calibri"/>
      <family val="2"/>
    </font>
    <font>
      <sz val="10"/>
      <color indexed="8"/>
      <name val="Calibri"/>
      <family val="2"/>
    </font>
    <font>
      <b/>
      <sz val="10"/>
      <color indexed="8"/>
      <name val="Calibri"/>
      <family val="2"/>
    </font>
    <font>
      <b/>
      <u val="single"/>
      <sz val="11"/>
      <color indexed="12"/>
      <name val="Calibri"/>
      <family val="2"/>
    </font>
    <font>
      <b/>
      <sz val="12"/>
      <color indexed="8"/>
      <name val="Calibri"/>
      <family val="2"/>
    </font>
    <font>
      <b/>
      <sz val="12"/>
      <color indexed="62"/>
      <name val="Calibri"/>
      <family val="2"/>
    </font>
    <font>
      <sz val="11"/>
      <color indexed="56"/>
      <name val="Calibri"/>
      <family val="2"/>
    </font>
    <font>
      <b/>
      <sz val="12"/>
      <color indexed="10"/>
      <name val="Calibri"/>
      <family val="2"/>
    </font>
    <font>
      <b/>
      <sz val="26"/>
      <color indexed="8"/>
      <name val="Calibri"/>
      <family val="2"/>
    </font>
    <font>
      <b/>
      <sz val="11"/>
      <color indexed="10"/>
      <name val="Calibri"/>
      <family val="2"/>
    </font>
    <font>
      <b/>
      <i/>
      <sz val="11"/>
      <color indexed="62"/>
      <name val="Calibri"/>
      <family val="2"/>
    </font>
    <font>
      <sz val="14"/>
      <color indexed="8"/>
      <name val="Calibri"/>
      <family val="2"/>
    </font>
    <font>
      <b/>
      <sz val="14"/>
      <color indexed="8"/>
      <name val="Calibri"/>
      <family val="2"/>
    </font>
    <font>
      <b/>
      <sz val="10"/>
      <color indexed="8"/>
      <name val="Georgia"/>
      <family val="1"/>
    </font>
    <font>
      <sz val="10"/>
      <color indexed="8"/>
      <name val="Georgia"/>
      <family val="1"/>
    </font>
    <font>
      <sz val="9"/>
      <color indexed="8"/>
      <name val="Calibri"/>
      <family val="2"/>
    </font>
    <font>
      <b/>
      <sz val="14"/>
      <color indexed="10"/>
      <name val="Calibri"/>
      <family val="2"/>
    </font>
    <font>
      <b/>
      <sz val="20"/>
      <color indexed="10"/>
      <name val="Calibri"/>
      <family val="2"/>
    </font>
    <font>
      <sz val="10"/>
      <color indexed="12"/>
      <name val="Calibri"/>
      <family val="2"/>
    </font>
    <font>
      <b/>
      <sz val="16"/>
      <color indexed="8"/>
      <name val="Calibri"/>
      <family val="2"/>
    </font>
    <font>
      <b/>
      <sz val="18"/>
      <color indexed="8"/>
      <name val="Calibri"/>
      <family val="2"/>
    </font>
    <font>
      <b/>
      <sz val="11"/>
      <color theme="0"/>
      <name val="Calibri"/>
      <family val="2"/>
    </font>
    <font>
      <b/>
      <sz val="20"/>
      <color rgb="FFFF0000"/>
      <name val="Calibri"/>
      <family val="2"/>
    </font>
    <font>
      <sz val="10"/>
      <color rgb="FF000000"/>
      <name val="Calibri"/>
      <family val="2"/>
    </font>
    <font>
      <sz val="11"/>
      <color theme="0"/>
      <name val="Calibri"/>
      <family val="2"/>
    </font>
    <font>
      <b/>
      <sz val="16"/>
      <color theme="1"/>
      <name val="Calibri"/>
      <family val="2"/>
    </font>
    <font>
      <sz val="10"/>
      <color rgb="FF0000FF"/>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6" tint="-0.24997000396251678"/>
        <bgColor indexed="64"/>
      </patternFill>
    </fill>
    <fill>
      <patternFill patternType="solid">
        <fgColor theme="2" tint="-0.4999699890613556"/>
        <bgColor indexed="64"/>
      </patternFill>
    </fill>
    <fill>
      <patternFill patternType="solid">
        <fgColor theme="0" tint="-0.04997999966144562"/>
        <bgColor indexed="64"/>
      </patternFill>
    </fill>
    <fill>
      <patternFill patternType="solid">
        <fgColor rgb="FFA3E13F"/>
        <bgColor indexed="64"/>
      </patternFill>
    </fill>
    <fill>
      <patternFill patternType="solid">
        <fgColor rgb="FFECA414"/>
        <bgColor indexed="64"/>
      </patternFill>
    </fill>
    <fill>
      <patternFill patternType="solid">
        <fgColor rgb="FF92D050"/>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color indexed="62"/>
      </top>
      <bottom/>
    </border>
    <border>
      <left style="thin"/>
      <right style="thin"/>
      <top style="thin"/>
      <bottom style="thin"/>
    </border>
    <border>
      <left style="thin"/>
      <right/>
      <top style="thin"/>
      <bottom style="thin"/>
    </border>
    <border>
      <left/>
      <right/>
      <top style="thin"/>
      <bottom/>
    </border>
    <border>
      <left/>
      <right/>
      <top style="double"/>
      <bottom style="thin"/>
    </border>
    <border>
      <left/>
      <right/>
      <top style="thin"/>
      <bottom style="double"/>
    </border>
    <border>
      <left/>
      <right/>
      <top style="double"/>
      <bottom/>
    </border>
    <border>
      <left/>
      <right/>
      <top style="thin"/>
      <bottom style="thin"/>
    </border>
    <border>
      <left style="thin"/>
      <right style="thin"/>
      <top/>
      <bottom style="thin"/>
    </border>
    <border>
      <left/>
      <right style="thin"/>
      <top style="thin"/>
      <bottom style="thin"/>
    </border>
    <border>
      <left style="thin"/>
      <right/>
      <top/>
      <bottom/>
    </border>
    <border>
      <left/>
      <right/>
      <top style="medium"/>
      <bottom/>
    </border>
    <border>
      <left/>
      <right style="medium"/>
      <top style="medium"/>
      <bottom/>
    </border>
    <border>
      <left/>
      <right style="medium"/>
      <top/>
      <bottom/>
    </border>
    <border>
      <left/>
      <right style="medium"/>
      <top style="thin">
        <color indexed="62"/>
      </top>
      <bottom/>
    </border>
    <border>
      <left/>
      <right style="medium"/>
      <top style="thin"/>
      <bottom/>
    </border>
    <border>
      <left/>
      <right style="medium"/>
      <top style="double"/>
      <bottom style="thin"/>
    </border>
    <border>
      <left/>
      <right/>
      <top/>
      <bottom style="medium"/>
    </border>
    <border>
      <left/>
      <right style="medium"/>
      <top/>
      <bottom style="medium"/>
    </border>
    <border>
      <left/>
      <right style="medium"/>
      <top style="thin"/>
      <bottom style="double"/>
    </border>
    <border>
      <left/>
      <right style="medium"/>
      <top style="double"/>
      <bottom/>
    </border>
    <border>
      <left style="medium"/>
      <right style="thin"/>
      <top style="thin"/>
      <bottom/>
    </border>
    <border>
      <left style="medium"/>
      <right style="thin"/>
      <top/>
      <bottom/>
    </border>
    <border>
      <left style="medium"/>
      <right style="thin"/>
      <top/>
      <bottom style="medium"/>
    </border>
    <border>
      <left style="medium"/>
      <right style="thin"/>
      <top style="medium"/>
      <bottom/>
    </border>
    <border>
      <left/>
      <right style="medium"/>
      <top style="thin"/>
      <bottom style="thin"/>
    </border>
    <border>
      <left/>
      <right/>
      <top style="medium"/>
      <bottom style="thin"/>
    </border>
    <border>
      <left/>
      <right style="medium"/>
      <top style="medium"/>
      <bottom style="thin"/>
    </border>
    <border>
      <left style="medium"/>
      <right style="thin"/>
      <top style="medium"/>
      <bottom style="thin"/>
    </border>
    <border>
      <left style="thin"/>
      <right/>
      <top/>
      <bottom style="thin"/>
    </border>
    <border>
      <left style="medium"/>
      <right style="thin"/>
      <top style="thin"/>
      <bottom style="thin"/>
    </border>
    <border>
      <left style="medium"/>
      <right style="thin"/>
      <top style="thin"/>
      <bottom style="medium"/>
    </border>
    <border>
      <left style="medium"/>
      <right/>
      <top style="medium"/>
      <bottom style="thin"/>
    </border>
    <border>
      <left style="medium"/>
      <right/>
      <top style="thin"/>
      <bottom style="thin"/>
    </border>
    <border>
      <left style="medium"/>
      <right/>
      <top/>
      <bottom style="medium"/>
    </border>
    <border>
      <left style="medium"/>
      <right/>
      <top/>
      <bottom/>
    </border>
    <border>
      <left style="medium"/>
      <right/>
      <top style="medium"/>
      <bottom/>
    </border>
    <border>
      <left style="medium"/>
      <right style="thin"/>
      <top/>
      <bottom style="thin"/>
    </border>
    <border>
      <left style="thin"/>
      <right/>
      <top style="thin"/>
      <bottom style="medium"/>
    </border>
    <border>
      <left/>
      <right/>
      <top style="thin"/>
      <bottom style="medium"/>
    </border>
    <border>
      <left/>
      <right style="medium"/>
      <top style="thin"/>
      <bottom style="medium"/>
    </border>
    <border>
      <left/>
      <right style="medium"/>
      <top style="double"/>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7" borderId="1" applyNumberFormat="0" applyAlignment="0" applyProtection="0"/>
    <xf numFmtId="0" fontId="1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4" fillId="7" borderId="1" applyNumberFormat="0" applyAlignment="0" applyProtection="0"/>
    <xf numFmtId="0" fontId="9" fillId="0" borderId="6" applyNumberFormat="0" applyFill="0" applyAlignment="0" applyProtection="0"/>
    <xf numFmtId="0" fontId="16" fillId="21" borderId="0" applyNumberFormat="0" applyBorder="0" applyAlignment="0" applyProtection="0"/>
    <xf numFmtId="0" fontId="0" fillId="22" borderId="7" applyNumberFormat="0" applyFont="0" applyAlignment="0" applyProtection="0"/>
    <xf numFmtId="0" fontId="17" fillId="7"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 fillId="0" borderId="9" applyNumberFormat="0" applyFill="0" applyAlignment="0" applyProtection="0"/>
    <xf numFmtId="0" fontId="18" fillId="0" borderId="0" applyNumberFormat="0" applyFill="0" applyBorder="0" applyAlignment="0" applyProtection="0"/>
  </cellStyleXfs>
  <cellXfs count="313">
    <xf numFmtId="0" fontId="0" fillId="0" borderId="0" xfId="0" applyAlignment="1">
      <alignment/>
    </xf>
    <xf numFmtId="3" fontId="0" fillId="0" borderId="0" xfId="0" applyNumberFormat="1" applyAlignment="1">
      <alignment/>
    </xf>
    <xf numFmtId="0" fontId="1" fillId="0" borderId="0" xfId="0" applyFont="1" applyAlignment="1">
      <alignment/>
    </xf>
    <xf numFmtId="0" fontId="4" fillId="0" borderId="0" xfId="0" applyFont="1" applyAlignment="1">
      <alignment/>
    </xf>
    <xf numFmtId="0" fontId="0" fillId="0" borderId="0" xfId="0" applyAlignment="1" applyProtection="1">
      <alignment/>
      <protection/>
    </xf>
    <xf numFmtId="6" fontId="0" fillId="0" borderId="10" xfId="0" applyNumberFormat="1" applyBorder="1" applyAlignment="1" applyProtection="1">
      <alignment/>
      <protection/>
    </xf>
    <xf numFmtId="0" fontId="0" fillId="0" borderId="11" xfId="0" applyBorder="1" applyAlignment="1">
      <alignment/>
    </xf>
    <xf numFmtId="0" fontId="1" fillId="0" borderId="11" xfId="0" applyFont="1" applyBorder="1" applyAlignment="1">
      <alignment/>
    </xf>
    <xf numFmtId="3" fontId="0" fillId="0" borderId="0" xfId="0" applyNumberFormat="1" applyAlignment="1" applyProtection="1">
      <alignment/>
      <protection/>
    </xf>
    <xf numFmtId="6" fontId="0" fillId="0" borderId="0" xfId="0" applyNumberFormat="1" applyBorder="1" applyAlignment="1" applyProtection="1">
      <alignment/>
      <protection/>
    </xf>
    <xf numFmtId="6" fontId="1" fillId="0" borderId="0" xfId="0" applyNumberFormat="1" applyFont="1" applyBorder="1" applyAlignment="1" applyProtection="1">
      <alignment/>
      <protection/>
    </xf>
    <xf numFmtId="0" fontId="0" fillId="0" borderId="0" xfId="0" applyBorder="1" applyAlignment="1">
      <alignment/>
    </xf>
    <xf numFmtId="0" fontId="0" fillId="0" borderId="12" xfId="0" applyBorder="1" applyAlignment="1">
      <alignment horizontal="left"/>
    </xf>
    <xf numFmtId="0" fontId="0" fillId="0" borderId="12" xfId="0" applyBorder="1" applyAlignment="1">
      <alignment/>
    </xf>
    <xf numFmtId="0" fontId="0" fillId="0" borderId="11" xfId="0" applyBorder="1" applyAlignment="1">
      <alignment/>
    </xf>
    <xf numFmtId="0" fontId="19" fillId="0" borderId="0" xfId="0" applyFont="1" applyAlignment="1" applyProtection="1">
      <alignment wrapText="1"/>
      <protection/>
    </xf>
    <xf numFmtId="3" fontId="0" fillId="21" borderId="11" xfId="0" applyNumberFormat="1" applyFill="1" applyBorder="1" applyAlignment="1">
      <alignment/>
    </xf>
    <xf numFmtId="0" fontId="0" fillId="21" borderId="11" xfId="0" applyFill="1" applyBorder="1" applyAlignment="1">
      <alignment/>
    </xf>
    <xf numFmtId="164" fontId="1" fillId="0" borderId="10" xfId="0" applyNumberFormat="1" applyFont="1" applyBorder="1" applyAlignment="1" applyProtection="1">
      <alignment/>
      <protection/>
    </xf>
    <xf numFmtId="164" fontId="1" fillId="0" borderId="13" xfId="0" applyNumberFormat="1" applyFont="1" applyBorder="1" applyAlignment="1" applyProtection="1">
      <alignment/>
      <protection/>
    </xf>
    <xf numFmtId="164" fontId="1" fillId="0" borderId="14" xfId="0" applyNumberFormat="1" applyFont="1" applyBorder="1" applyAlignment="1" applyProtection="1">
      <alignment/>
      <protection/>
    </xf>
    <xf numFmtId="6" fontId="1" fillId="0" borderId="15" xfId="0" applyNumberFormat="1" applyFont="1" applyBorder="1" applyAlignment="1" applyProtection="1">
      <alignment/>
      <protection/>
    </xf>
    <xf numFmtId="6" fontId="1" fillId="0" borderId="16" xfId="0" applyNumberFormat="1" applyFont="1" applyBorder="1" applyAlignment="1" applyProtection="1">
      <alignment/>
      <protection/>
    </xf>
    <xf numFmtId="4" fontId="0" fillId="0" borderId="0" xfId="0" applyNumberFormat="1" applyAlignment="1">
      <alignment/>
    </xf>
    <xf numFmtId="0" fontId="1" fillId="0" borderId="12" xfId="0" applyFont="1" applyBorder="1" applyAlignment="1">
      <alignment horizontal="right"/>
    </xf>
    <xf numFmtId="0" fontId="1" fillId="0" borderId="0" xfId="0" applyFont="1" applyAlignment="1" applyProtection="1">
      <alignment wrapText="1"/>
      <protection/>
    </xf>
    <xf numFmtId="6" fontId="1" fillId="0" borderId="0" xfId="0" applyNumberFormat="1" applyFont="1" applyAlignment="1" applyProtection="1">
      <alignment/>
      <protection/>
    </xf>
    <xf numFmtId="0" fontId="0" fillId="0" borderId="0" xfId="0" applyBorder="1" applyAlignment="1" applyProtection="1">
      <alignment/>
      <protection/>
    </xf>
    <xf numFmtId="0" fontId="1" fillId="4" borderId="11" xfId="0" applyFont="1" applyFill="1" applyBorder="1" applyAlignment="1" applyProtection="1">
      <alignment/>
      <protection locked="0"/>
    </xf>
    <xf numFmtId="164" fontId="0" fillId="4" borderId="11" xfId="0" applyNumberFormat="1" applyFill="1" applyBorder="1" applyAlignment="1" applyProtection="1">
      <alignment/>
      <protection locked="0"/>
    </xf>
    <xf numFmtId="3" fontId="0" fillId="4" borderId="11" xfId="0" applyNumberFormat="1" applyFill="1" applyBorder="1" applyAlignment="1" applyProtection="1">
      <alignment/>
      <protection locked="0"/>
    </xf>
    <xf numFmtId="166" fontId="0" fillId="4" borderId="11" xfId="0" applyNumberFormat="1" applyFill="1" applyBorder="1" applyAlignment="1" applyProtection="1">
      <alignment/>
      <protection locked="0"/>
    </xf>
    <xf numFmtId="0" fontId="0" fillId="4" borderId="11" xfId="0" applyFill="1" applyBorder="1" applyAlignment="1" applyProtection="1">
      <alignment/>
      <protection locked="0"/>
    </xf>
    <xf numFmtId="0" fontId="0" fillId="0" borderId="0" xfId="0" applyFill="1" applyAlignment="1">
      <alignment/>
    </xf>
    <xf numFmtId="165" fontId="0" fillId="4" borderId="11" xfId="0" applyNumberFormat="1" applyFill="1" applyBorder="1" applyAlignment="1" applyProtection="1">
      <alignment/>
      <protection locked="0"/>
    </xf>
    <xf numFmtId="0" fontId="0" fillId="0" borderId="12" xfId="0" applyFill="1" applyBorder="1" applyAlignment="1">
      <alignment horizontal="left"/>
    </xf>
    <xf numFmtId="0" fontId="0" fillId="0" borderId="11" xfId="0" applyFill="1" applyBorder="1" applyAlignment="1" applyProtection="1">
      <alignment/>
      <protection locked="0"/>
    </xf>
    <xf numFmtId="0" fontId="0" fillId="0" borderId="11" xfId="0" applyFill="1" applyBorder="1" applyAlignment="1" applyProtection="1">
      <alignment/>
      <protection/>
    </xf>
    <xf numFmtId="0" fontId="0" fillId="23" borderId="12" xfId="0" applyFill="1" applyBorder="1" applyAlignment="1">
      <alignment/>
    </xf>
    <xf numFmtId="0" fontId="0" fillId="23" borderId="17" xfId="0" applyFill="1" applyBorder="1" applyAlignment="1">
      <alignment/>
    </xf>
    <xf numFmtId="0" fontId="0" fillId="23" borderId="11" xfId="0" applyFill="1" applyBorder="1" applyAlignment="1">
      <alignment/>
    </xf>
    <xf numFmtId="0" fontId="1" fillId="23" borderId="18" xfId="0" applyFont="1" applyFill="1" applyBorder="1" applyAlignment="1">
      <alignment horizontal="right"/>
    </xf>
    <xf numFmtId="0" fontId="0" fillId="23" borderId="11" xfId="0" applyFill="1" applyBorder="1" applyAlignment="1">
      <alignment horizontal="right"/>
    </xf>
    <xf numFmtId="0" fontId="1" fillId="23" borderId="11" xfId="0" applyFont="1" applyFill="1" applyBorder="1" applyAlignment="1">
      <alignment horizontal="right"/>
    </xf>
    <xf numFmtId="0" fontId="1" fillId="23" borderId="11" xfId="0" applyFont="1" applyFill="1" applyBorder="1" applyAlignment="1">
      <alignment horizontal="centerContinuous" wrapText="1"/>
    </xf>
    <xf numFmtId="0" fontId="1" fillId="11" borderId="18" xfId="0" applyFont="1" applyFill="1" applyBorder="1" applyAlignment="1">
      <alignment/>
    </xf>
    <xf numFmtId="7" fontId="3" fillId="11" borderId="11" xfId="0" applyNumberFormat="1" applyFont="1" applyFill="1" applyBorder="1" applyAlignment="1" applyProtection="1">
      <alignment/>
      <protection/>
    </xf>
    <xf numFmtId="7" fontId="2" fillId="11" borderId="11" xfId="0" applyNumberFormat="1" applyFont="1" applyFill="1" applyBorder="1" applyAlignment="1" applyProtection="1">
      <alignment/>
      <protection/>
    </xf>
    <xf numFmtId="8" fontId="3" fillId="11" borderId="11" xfId="0" applyNumberFormat="1" applyFont="1" applyFill="1" applyBorder="1" applyAlignment="1" applyProtection="1">
      <alignment/>
      <protection locked="0"/>
    </xf>
    <xf numFmtId="6" fontId="3" fillId="11" borderId="11" xfId="0" applyNumberFormat="1" applyFont="1" applyFill="1" applyBorder="1" applyAlignment="1" applyProtection="1">
      <alignment/>
      <protection locked="0"/>
    </xf>
    <xf numFmtId="0" fontId="1" fillId="4" borderId="18" xfId="0" applyFont="1" applyFill="1" applyBorder="1" applyAlignment="1">
      <alignment/>
    </xf>
    <xf numFmtId="7" fontId="3" fillId="4" borderId="11" xfId="0" applyNumberFormat="1" applyFont="1" applyFill="1" applyBorder="1" applyAlignment="1" applyProtection="1">
      <alignment/>
      <protection/>
    </xf>
    <xf numFmtId="7" fontId="2" fillId="4" borderId="11" xfId="0" applyNumberFormat="1" applyFont="1" applyFill="1" applyBorder="1" applyAlignment="1" applyProtection="1">
      <alignment/>
      <protection/>
    </xf>
    <xf numFmtId="8" fontId="3" fillId="4" borderId="11" xfId="0" applyNumberFormat="1" applyFont="1" applyFill="1" applyBorder="1" applyAlignment="1" applyProtection="1">
      <alignment/>
      <protection locked="0"/>
    </xf>
    <xf numFmtId="6" fontId="3" fillId="4" borderId="11" xfId="0" applyNumberFormat="1" applyFont="1" applyFill="1" applyBorder="1" applyAlignment="1" applyProtection="1">
      <alignment/>
      <protection locked="0"/>
    </xf>
    <xf numFmtId="0" fontId="0" fillId="23" borderId="19" xfId="0"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164" fontId="0" fillId="4" borderId="12" xfId="0" applyNumberFormat="1" applyFill="1" applyBorder="1" applyAlignment="1" applyProtection="1">
      <alignment/>
      <protection locked="0"/>
    </xf>
    <xf numFmtId="0" fontId="0" fillId="0" borderId="20" xfId="0" applyFont="1" applyBorder="1" applyAlignment="1">
      <alignment/>
    </xf>
    <xf numFmtId="0" fontId="0" fillId="0" borderId="20" xfId="0" applyBorder="1" applyAlignment="1">
      <alignment/>
    </xf>
    <xf numFmtId="0" fontId="1" fillId="0" borderId="0" xfId="0" applyFont="1" applyFill="1" applyBorder="1" applyAlignment="1">
      <alignment/>
    </xf>
    <xf numFmtId="166" fontId="0" fillId="11" borderId="0" xfId="0" applyNumberFormat="1" applyFill="1" applyBorder="1" applyAlignment="1" applyProtection="1">
      <alignment/>
      <protection locked="0"/>
    </xf>
    <xf numFmtId="164" fontId="0" fillId="0" borderId="0" xfId="0" applyNumberForma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0" fontId="0" fillId="0" borderId="23" xfId="0" applyBorder="1" applyAlignment="1">
      <alignment/>
    </xf>
    <xf numFmtId="0" fontId="0" fillId="0" borderId="23" xfId="0" applyBorder="1" applyAlignment="1" applyProtection="1">
      <alignment/>
      <protection/>
    </xf>
    <xf numFmtId="164" fontId="0" fillId="0" borderId="23" xfId="0" applyNumberFormat="1" applyBorder="1" applyAlignment="1" applyProtection="1">
      <alignment/>
      <protection/>
    </xf>
    <xf numFmtId="164" fontId="1" fillId="0" borderId="24" xfId="0" applyNumberFormat="1" applyFont="1" applyBorder="1" applyAlignment="1" applyProtection="1">
      <alignment/>
      <protection/>
    </xf>
    <xf numFmtId="164" fontId="1" fillId="0" borderId="25" xfId="0" applyNumberFormat="1" applyFont="1" applyBorder="1" applyAlignment="1" applyProtection="1">
      <alignment/>
      <protection/>
    </xf>
    <xf numFmtId="164" fontId="1" fillId="0" borderId="26" xfId="0" applyNumberFormat="1" applyFont="1" applyBorder="1" applyAlignment="1" applyProtection="1">
      <alignment/>
      <protection/>
    </xf>
    <xf numFmtId="164" fontId="2" fillId="11" borderId="27" xfId="29" applyNumberFormat="1" applyFont="1" applyFill="1" applyBorder="1" applyAlignment="1" applyProtection="1">
      <alignment/>
      <protection/>
    </xf>
    <xf numFmtId="164" fontId="0" fillId="0" borderId="27" xfId="0" applyNumberFormat="1" applyBorder="1" applyAlignment="1" applyProtection="1">
      <alignment/>
      <protection/>
    </xf>
    <xf numFmtId="164" fontId="0" fillId="0" borderId="28" xfId="0" applyNumberFormat="1" applyBorder="1" applyAlignment="1" applyProtection="1">
      <alignment/>
      <protection/>
    </xf>
    <xf numFmtId="6" fontId="0" fillId="0" borderId="23" xfId="0" applyNumberFormat="1" applyBorder="1" applyAlignment="1" applyProtection="1">
      <alignment/>
      <protection/>
    </xf>
    <xf numFmtId="6" fontId="0" fillId="0" borderId="24" xfId="0" applyNumberFormat="1" applyBorder="1" applyAlignment="1" applyProtection="1">
      <alignment/>
      <protection/>
    </xf>
    <xf numFmtId="6" fontId="1" fillId="0" borderId="29" xfId="0" applyNumberFormat="1" applyFont="1" applyBorder="1" applyAlignment="1" applyProtection="1">
      <alignment/>
      <protection/>
    </xf>
    <xf numFmtId="6" fontId="1" fillId="0" borderId="30" xfId="0" applyNumberFormat="1" applyFont="1" applyBorder="1" applyAlignment="1" applyProtection="1">
      <alignment/>
      <protection/>
    </xf>
    <xf numFmtId="6" fontId="1" fillId="23" borderId="27" xfId="37" applyNumberFormat="1" applyFont="1" applyFill="1" applyBorder="1" applyAlignment="1" applyProtection="1">
      <alignment/>
      <protection/>
    </xf>
    <xf numFmtId="6" fontId="0" fillId="0" borderId="27" xfId="0" applyNumberFormat="1" applyBorder="1" applyAlignment="1" applyProtection="1">
      <alignment/>
      <protection/>
    </xf>
    <xf numFmtId="6" fontId="0" fillId="0" borderId="28" xfId="0" applyNumberFormat="1" applyBorder="1" applyAlignment="1" applyProtection="1">
      <alignment/>
      <protection/>
    </xf>
    <xf numFmtId="0" fontId="2" fillId="11" borderId="31" xfId="48" applyFont="1" applyFill="1" applyBorder="1" applyAlignment="1">
      <alignment/>
    </xf>
    <xf numFmtId="0" fontId="1" fillId="0" borderId="32" xfId="0" applyFont="1" applyBorder="1" applyAlignment="1" applyProtection="1">
      <alignment/>
      <protection/>
    </xf>
    <xf numFmtId="0" fontId="0" fillId="0" borderId="32" xfId="0" applyBorder="1" applyAlignment="1" applyProtection="1">
      <alignment/>
      <protection/>
    </xf>
    <xf numFmtId="0" fontId="2" fillId="11" borderId="33" xfId="29" applyFont="1" applyFill="1" applyBorder="1" applyAlignment="1" applyProtection="1">
      <alignment/>
      <protection/>
    </xf>
    <xf numFmtId="0" fontId="1" fillId="23" borderId="34" xfId="37" applyFont="1" applyFill="1" applyBorder="1" applyAlignment="1" applyProtection="1">
      <alignment/>
      <protection/>
    </xf>
    <xf numFmtId="0" fontId="1" fillId="23" borderId="33" xfId="37" applyFont="1" applyFill="1" applyBorder="1" applyAlignment="1" applyProtection="1">
      <alignment/>
      <protection/>
    </xf>
    <xf numFmtId="0" fontId="22" fillId="0" borderId="0" xfId="0" applyFont="1" applyAlignment="1">
      <alignment/>
    </xf>
    <xf numFmtId="0" fontId="1" fillId="4" borderId="11" xfId="0" applyFont="1" applyFill="1" applyBorder="1" applyAlignment="1">
      <alignment/>
    </xf>
    <xf numFmtId="0" fontId="1" fillId="4" borderId="19" xfId="0" applyFont="1" applyFill="1" applyBorder="1" applyAlignment="1">
      <alignment/>
    </xf>
    <xf numFmtId="164" fontId="0" fillId="0" borderId="12" xfId="0" applyNumberFormat="1" applyBorder="1" applyAlignment="1" applyProtection="1">
      <alignment/>
      <protection/>
    </xf>
    <xf numFmtId="164" fontId="0" fillId="0" borderId="17" xfId="0" applyNumberFormat="1" applyBorder="1" applyAlignment="1" applyProtection="1">
      <alignment/>
      <protection/>
    </xf>
    <xf numFmtId="164" fontId="0" fillId="0" borderId="35" xfId="0" applyNumberFormat="1" applyBorder="1" applyAlignment="1" applyProtection="1">
      <alignment/>
      <protection/>
    </xf>
    <xf numFmtId="6" fontId="0" fillId="0" borderId="12" xfId="0" applyNumberFormat="1" applyBorder="1" applyAlignment="1" applyProtection="1">
      <alignment/>
      <protection/>
    </xf>
    <xf numFmtId="6" fontId="0" fillId="0" borderId="35" xfId="0" applyNumberFormat="1" applyBorder="1" applyAlignment="1" applyProtection="1">
      <alignment/>
      <protection/>
    </xf>
    <xf numFmtId="0" fontId="1" fillId="0" borderId="36" xfId="0" applyFont="1" applyBorder="1" applyAlignment="1" applyProtection="1">
      <alignment/>
      <protection/>
    </xf>
    <xf numFmtId="0" fontId="1" fillId="0" borderId="37" xfId="0" applyFont="1" applyBorder="1" applyAlignment="1" applyProtection="1">
      <alignment/>
      <protection/>
    </xf>
    <xf numFmtId="0" fontId="1" fillId="0" borderId="38" xfId="0" applyFont="1" applyBorder="1" applyAlignment="1" applyProtection="1">
      <alignment horizontal="right"/>
      <protection/>
    </xf>
    <xf numFmtId="0" fontId="0" fillId="0" borderId="0" xfId="0" applyAlignment="1">
      <alignment horizontal="left"/>
    </xf>
    <xf numFmtId="0" fontId="21" fillId="0" borderId="0" xfId="53" applyAlignment="1" applyProtection="1">
      <alignment horizontal="left"/>
      <protection/>
    </xf>
    <xf numFmtId="164" fontId="0" fillId="23" borderId="11" xfId="0" applyNumberFormat="1" applyFill="1" applyBorder="1" applyAlignment="1">
      <alignment horizontal="right"/>
    </xf>
    <xf numFmtId="44" fontId="0" fillId="23" borderId="17" xfId="44" applyFont="1" applyFill="1" applyBorder="1" applyAlignment="1">
      <alignment/>
    </xf>
    <xf numFmtId="0" fontId="1" fillId="21" borderId="11" xfId="0" applyFont="1" applyFill="1" applyBorder="1" applyAlignment="1">
      <alignment/>
    </xf>
    <xf numFmtId="0" fontId="1" fillId="23" borderId="18" xfId="0" applyFont="1" applyFill="1" applyBorder="1" applyAlignment="1">
      <alignment horizontal="left"/>
    </xf>
    <xf numFmtId="164" fontId="2" fillId="24" borderId="27" xfId="29" applyNumberFormat="1" applyFont="1" applyFill="1" applyBorder="1" applyAlignment="1" applyProtection="1">
      <alignment/>
      <protection/>
    </xf>
    <xf numFmtId="0" fontId="1" fillId="25" borderId="11" xfId="0" applyFont="1" applyFill="1" applyBorder="1" applyAlignment="1">
      <alignment/>
    </xf>
    <xf numFmtId="0" fontId="1" fillId="25" borderId="39" xfId="0" applyFont="1" applyFill="1" applyBorder="1" applyAlignment="1">
      <alignment horizontal="right"/>
    </xf>
    <xf numFmtId="6" fontId="1" fillId="23" borderId="11" xfId="0" applyNumberFormat="1" applyFont="1" applyFill="1" applyBorder="1" applyAlignment="1">
      <alignment horizontal="centerContinuous" wrapText="1"/>
    </xf>
    <xf numFmtId="0" fontId="0" fillId="26" borderId="0" xfId="0" applyFill="1" applyAlignment="1">
      <alignment/>
    </xf>
    <xf numFmtId="0" fontId="19" fillId="26" borderId="0" xfId="0" applyFont="1" applyFill="1" applyAlignment="1" applyProtection="1">
      <alignment wrapText="1"/>
      <protection/>
    </xf>
    <xf numFmtId="166" fontId="0" fillId="26" borderId="0" xfId="0" applyNumberFormat="1" applyFill="1" applyBorder="1" applyAlignment="1" applyProtection="1">
      <alignment/>
      <protection locked="0"/>
    </xf>
    <xf numFmtId="3" fontId="0" fillId="26" borderId="0" xfId="0" applyNumberFormat="1" applyFill="1" applyAlignment="1" applyProtection="1">
      <alignment/>
      <protection/>
    </xf>
    <xf numFmtId="3" fontId="0" fillId="26" borderId="0" xfId="0" applyNumberFormat="1" applyFill="1" applyAlignment="1">
      <alignment/>
    </xf>
    <xf numFmtId="44" fontId="0" fillId="26" borderId="17" xfId="44" applyFont="1" applyFill="1" applyBorder="1" applyAlignment="1">
      <alignment/>
    </xf>
    <xf numFmtId="6" fontId="3" fillId="26" borderId="11" xfId="0" applyNumberFormat="1" applyFont="1" applyFill="1" applyBorder="1" applyAlignment="1" applyProtection="1">
      <alignment/>
      <protection locked="0"/>
    </xf>
    <xf numFmtId="0" fontId="0" fillId="0" borderId="0" xfId="0" applyFont="1" applyAlignment="1">
      <alignment/>
    </xf>
    <xf numFmtId="0" fontId="0" fillId="27" borderId="32" xfId="0" applyFill="1" applyBorder="1" applyAlignment="1" applyProtection="1">
      <alignment/>
      <protection/>
    </xf>
    <xf numFmtId="164" fontId="0" fillId="27" borderId="0" xfId="0" applyNumberFormat="1" applyFill="1" applyBorder="1" applyAlignment="1" applyProtection="1">
      <alignment/>
      <protection/>
    </xf>
    <xf numFmtId="164" fontId="0" fillId="27" borderId="23" xfId="0" applyNumberFormat="1" applyFill="1" applyBorder="1" applyAlignment="1" applyProtection="1">
      <alignment/>
      <protection/>
    </xf>
    <xf numFmtId="0" fontId="0" fillId="27" borderId="0" xfId="0" applyFill="1" applyAlignment="1">
      <alignment/>
    </xf>
    <xf numFmtId="0" fontId="1" fillId="27" borderId="0" xfId="0" applyFont="1" applyFill="1" applyAlignment="1">
      <alignment/>
    </xf>
    <xf numFmtId="0" fontId="1" fillId="27" borderId="32" xfId="0" applyFont="1" applyFill="1" applyBorder="1" applyAlignment="1" applyProtection="1">
      <alignment/>
      <protection/>
    </xf>
    <xf numFmtId="164" fontId="1" fillId="27" borderId="13" xfId="0" applyNumberFormat="1" applyFont="1" applyFill="1" applyBorder="1" applyAlignment="1" applyProtection="1">
      <alignment/>
      <protection/>
    </xf>
    <xf numFmtId="164" fontId="1" fillId="27" borderId="25" xfId="0" applyNumberFormat="1" applyFont="1" applyFill="1" applyBorder="1" applyAlignment="1" applyProtection="1">
      <alignment/>
      <protection/>
    </xf>
    <xf numFmtId="164" fontId="1" fillId="27" borderId="14" xfId="0" applyNumberFormat="1" applyFont="1" applyFill="1" applyBorder="1" applyAlignment="1" applyProtection="1">
      <alignment/>
      <protection/>
    </xf>
    <xf numFmtId="164" fontId="1" fillId="27" borderId="26" xfId="0" applyNumberFormat="1" applyFont="1" applyFill="1" applyBorder="1" applyAlignment="1" applyProtection="1">
      <alignment/>
      <protection/>
    </xf>
    <xf numFmtId="164" fontId="0" fillId="27" borderId="12" xfId="0" applyNumberFormat="1" applyFill="1" applyBorder="1" applyAlignment="1" applyProtection="1">
      <alignment/>
      <protection/>
    </xf>
    <xf numFmtId="164" fontId="0" fillId="27" borderId="17" xfId="0" applyNumberFormat="1" applyFill="1" applyBorder="1" applyAlignment="1" applyProtection="1">
      <alignment/>
      <protection/>
    </xf>
    <xf numFmtId="164" fontId="0" fillId="27" borderId="35" xfId="0" applyNumberFormat="1" applyFill="1" applyBorder="1" applyAlignment="1" applyProtection="1">
      <alignment/>
      <protection/>
    </xf>
    <xf numFmtId="0" fontId="1" fillId="23" borderId="12" xfId="0" applyFont="1" applyFill="1" applyBorder="1" applyAlignment="1">
      <alignment wrapText="1"/>
    </xf>
    <xf numFmtId="0" fontId="1" fillId="23" borderId="19" xfId="0" applyFont="1" applyFill="1" applyBorder="1" applyAlignment="1">
      <alignment wrapText="1"/>
    </xf>
    <xf numFmtId="0" fontId="42" fillId="28" borderId="34" xfId="37" applyFont="1" applyFill="1" applyBorder="1" applyAlignment="1" applyProtection="1">
      <alignment/>
      <protection/>
    </xf>
    <xf numFmtId="0" fontId="0" fillId="0" borderId="38"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3" xfId="0" applyFill="1"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44" xfId="0" applyFill="1" applyBorder="1" applyAlignment="1" applyProtection="1">
      <alignment horizontal="left" vertical="center"/>
      <protection/>
    </xf>
    <xf numFmtId="0" fontId="0" fillId="0" borderId="38"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45" xfId="0" applyBorder="1" applyAlignment="1" applyProtection="1">
      <alignment/>
      <protection/>
    </xf>
    <xf numFmtId="0" fontId="0" fillId="0" borderId="44"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25"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46" xfId="0" applyBorder="1" applyAlignment="1" applyProtection="1">
      <alignment/>
      <protection/>
    </xf>
    <xf numFmtId="0" fontId="24" fillId="0" borderId="0" xfId="53" applyFont="1" applyBorder="1" applyAlignment="1" applyProtection="1">
      <alignment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vertical="center"/>
      <protection/>
    </xf>
    <xf numFmtId="0" fontId="0" fillId="0" borderId="31" xfId="0" applyBorder="1" applyAlignment="1" applyProtection="1">
      <alignment horizontal="left" vertical="center"/>
      <protection/>
    </xf>
    <xf numFmtId="0" fontId="42" fillId="29" borderId="47" xfId="0" applyFont="1" applyFill="1" applyBorder="1" applyAlignment="1">
      <alignment horizontal="left"/>
    </xf>
    <xf numFmtId="0" fontId="1" fillId="27" borderId="33" xfId="0" applyFont="1" applyFill="1" applyBorder="1" applyAlignment="1" applyProtection="1">
      <alignment/>
      <protection/>
    </xf>
    <xf numFmtId="164" fontId="0" fillId="27" borderId="48" xfId="0" applyNumberFormat="1" applyFill="1" applyBorder="1" applyAlignment="1" applyProtection="1">
      <alignment/>
      <protection/>
    </xf>
    <xf numFmtId="164" fontId="0" fillId="27" borderId="49" xfId="0" applyNumberFormat="1" applyFill="1" applyBorder="1" applyAlignment="1" applyProtection="1">
      <alignment/>
      <protection/>
    </xf>
    <xf numFmtId="164" fontId="0" fillId="27" borderId="50" xfId="0" applyNumberFormat="1" applyFill="1" applyBorder="1" applyAlignment="1" applyProtection="1">
      <alignment/>
      <protection/>
    </xf>
    <xf numFmtId="167" fontId="42" fillId="29" borderId="21" xfId="44" applyNumberFormat="1" applyFont="1" applyFill="1" applyBorder="1" applyAlignment="1">
      <alignment horizontal="center"/>
    </xf>
    <xf numFmtId="164" fontId="0" fillId="0" borderId="21" xfId="0" applyNumberFormat="1" applyBorder="1" applyAlignment="1" applyProtection="1">
      <alignment/>
      <protection/>
    </xf>
    <xf numFmtId="0" fontId="2" fillId="11" borderId="32" xfId="29" applyFont="1" applyFill="1" applyBorder="1" applyAlignment="1" applyProtection="1">
      <alignment/>
      <protection/>
    </xf>
    <xf numFmtId="3" fontId="0" fillId="0" borderId="27" xfId="0" applyNumberFormat="1" applyBorder="1" applyAlignment="1" applyProtection="1">
      <alignment/>
      <protection/>
    </xf>
    <xf numFmtId="0" fontId="42" fillId="28" borderId="32" xfId="37" applyFont="1" applyFill="1" applyBorder="1" applyAlignment="1" applyProtection="1">
      <alignment/>
      <protection/>
    </xf>
    <xf numFmtId="0" fontId="2" fillId="11" borderId="34" xfId="48" applyFont="1" applyFill="1" applyBorder="1" applyAlignment="1">
      <alignment/>
    </xf>
    <xf numFmtId="0" fontId="0" fillId="0" borderId="21" xfId="0" applyBorder="1" applyAlignment="1">
      <alignment/>
    </xf>
    <xf numFmtId="0" fontId="0" fillId="0" borderId="22" xfId="0" applyBorder="1" applyAlignment="1">
      <alignment/>
    </xf>
    <xf numFmtId="164" fontId="0" fillId="0" borderId="48" xfId="0" applyNumberFormat="1" applyBorder="1" applyAlignment="1" applyProtection="1">
      <alignment/>
      <protection/>
    </xf>
    <xf numFmtId="164" fontId="0" fillId="0" borderId="49" xfId="0" applyNumberFormat="1" applyBorder="1" applyAlignment="1" applyProtection="1">
      <alignment/>
      <protection/>
    </xf>
    <xf numFmtId="164" fontId="1" fillId="0" borderId="51" xfId="0" applyNumberFormat="1" applyFont="1" applyBorder="1" applyAlignment="1" applyProtection="1">
      <alignment/>
      <protection/>
    </xf>
    <xf numFmtId="0" fontId="4" fillId="30" borderId="44" xfId="0" applyFont="1" applyFill="1" applyBorder="1" applyAlignment="1" applyProtection="1">
      <alignment vertical="center"/>
      <protection/>
    </xf>
    <xf numFmtId="0" fontId="24" fillId="30" borderId="27" xfId="53" applyFont="1" applyFill="1" applyBorder="1" applyAlignment="1" applyProtection="1">
      <alignment vertical="center"/>
      <protection/>
    </xf>
    <xf numFmtId="0" fontId="4" fillId="30" borderId="28" xfId="0" applyFont="1" applyFill="1" applyBorder="1" applyAlignment="1" applyProtection="1">
      <alignment/>
      <protection/>
    </xf>
    <xf numFmtId="0" fontId="0" fillId="30" borderId="46" xfId="0" applyFill="1" applyBorder="1" applyAlignment="1" applyProtection="1">
      <alignment/>
      <protection/>
    </xf>
    <xf numFmtId="0" fontId="0" fillId="30" borderId="45" xfId="0" applyFill="1" applyBorder="1" applyAlignment="1" applyProtection="1">
      <alignment/>
      <protection/>
    </xf>
    <xf numFmtId="0" fontId="0" fillId="30" borderId="44" xfId="0" applyFill="1" applyBorder="1" applyAlignment="1" applyProtection="1">
      <alignment/>
      <protection/>
    </xf>
    <xf numFmtId="0" fontId="43" fillId="0" borderId="0" xfId="0" applyFont="1" applyAlignment="1">
      <alignment/>
    </xf>
    <xf numFmtId="0" fontId="25" fillId="0" borderId="21" xfId="0" applyFont="1" applyFill="1" applyBorder="1" applyAlignment="1" applyProtection="1">
      <alignment vertical="center"/>
      <protection/>
    </xf>
    <xf numFmtId="0" fontId="26" fillId="0" borderId="21"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0" xfId="0" applyFont="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vertical="center"/>
      <protection/>
    </xf>
    <xf numFmtId="0" fontId="25" fillId="0" borderId="0" xfId="0" applyFont="1" applyBorder="1" applyAlignment="1" applyProtection="1">
      <alignment horizontal="center" vertical="center"/>
      <protection/>
    </xf>
    <xf numFmtId="167" fontId="0" fillId="0" borderId="0" xfId="0" applyNumberFormat="1" applyAlignment="1" applyProtection="1">
      <alignment/>
      <protection/>
    </xf>
    <xf numFmtId="44" fontId="0" fillId="0" borderId="0" xfId="0" applyNumberFormat="1" applyAlignment="1" applyProtection="1">
      <alignment/>
      <protection/>
    </xf>
    <xf numFmtId="0" fontId="22" fillId="0" borderId="0" xfId="0" applyFont="1" applyAlignment="1">
      <alignment horizontal="left" wrapText="1"/>
    </xf>
    <xf numFmtId="0" fontId="22" fillId="0" borderId="0" xfId="0" applyFont="1" applyAlignment="1">
      <alignment horizontal="left" vertical="top" wrapText="1"/>
    </xf>
    <xf numFmtId="0" fontId="2" fillId="11" borderId="34" xfId="29" applyFont="1" applyFill="1" applyBorder="1" applyAlignment="1" applyProtection="1">
      <alignment/>
      <protection/>
    </xf>
    <xf numFmtId="164" fontId="2" fillId="11" borderId="21" xfId="29" applyNumberFormat="1" applyFont="1" applyFill="1" applyBorder="1" applyAlignment="1" applyProtection="1">
      <alignment/>
      <protection/>
    </xf>
    <xf numFmtId="164" fontId="2" fillId="11" borderId="22" xfId="29" applyNumberFormat="1" applyFont="1" applyFill="1" applyBorder="1" applyAlignment="1" applyProtection="1">
      <alignment/>
      <protection/>
    </xf>
    <xf numFmtId="164" fontId="2" fillId="11" borderId="23" xfId="29" applyNumberFormat="1" applyFont="1" applyFill="1" applyBorder="1" applyAlignment="1" applyProtection="1">
      <alignment/>
      <protection/>
    </xf>
    <xf numFmtId="164" fontId="2" fillId="11" borderId="28" xfId="29" applyNumberFormat="1" applyFont="1" applyFill="1" applyBorder="1" applyAlignment="1" applyProtection="1">
      <alignment/>
      <protection/>
    </xf>
    <xf numFmtId="0" fontId="42" fillId="29" borderId="46" xfId="0" applyFont="1" applyFill="1" applyBorder="1" applyAlignment="1">
      <alignment horizontal="left"/>
    </xf>
    <xf numFmtId="167" fontId="42" fillId="29" borderId="22" xfId="44" applyNumberFormat="1" applyFont="1" applyFill="1" applyBorder="1" applyAlignment="1">
      <alignment horizontal="center"/>
    </xf>
    <xf numFmtId="0" fontId="42" fillId="29" borderId="45" xfId="0" applyFont="1" applyFill="1" applyBorder="1" applyAlignment="1">
      <alignment horizontal="left"/>
    </xf>
    <xf numFmtId="167" fontId="42" fillId="29" borderId="23" xfId="44" applyNumberFormat="1" applyFont="1" applyFill="1" applyBorder="1" applyAlignment="1">
      <alignment horizontal="center"/>
    </xf>
    <xf numFmtId="0" fontId="42" fillId="29" borderId="44" xfId="0" applyFont="1" applyFill="1" applyBorder="1" applyAlignment="1">
      <alignment horizontal="left"/>
    </xf>
    <xf numFmtId="167" fontId="42" fillId="29" borderId="28" xfId="44" applyNumberFormat="1" applyFont="1" applyFill="1" applyBorder="1" applyAlignment="1">
      <alignment horizontal="center"/>
    </xf>
    <xf numFmtId="6" fontId="42" fillId="28" borderId="21" xfId="37" applyNumberFormat="1" applyFont="1" applyFill="1" applyBorder="1" applyAlignment="1" applyProtection="1">
      <alignment/>
      <protection/>
    </xf>
    <xf numFmtId="6" fontId="0" fillId="28" borderId="21" xfId="0" applyNumberFormat="1" applyFill="1" applyBorder="1" applyAlignment="1" applyProtection="1">
      <alignment/>
      <protection/>
    </xf>
    <xf numFmtId="6" fontId="0" fillId="0" borderId="21" xfId="0" applyNumberFormat="1" applyBorder="1" applyAlignment="1" applyProtection="1">
      <alignment/>
      <protection/>
    </xf>
    <xf numFmtId="6" fontId="42" fillId="28" borderId="22" xfId="37" applyNumberFormat="1" applyFont="1" applyFill="1" applyBorder="1" applyAlignment="1" applyProtection="1">
      <alignment/>
      <protection/>
    </xf>
    <xf numFmtId="6" fontId="42" fillId="28" borderId="23" xfId="37" applyNumberFormat="1" applyFont="1" applyFill="1" applyBorder="1" applyAlignment="1" applyProtection="1">
      <alignment/>
      <protection/>
    </xf>
    <xf numFmtId="0" fontId="42" fillId="28" borderId="33" xfId="37" applyFont="1" applyFill="1" applyBorder="1" applyAlignment="1" applyProtection="1">
      <alignment/>
      <protection/>
    </xf>
    <xf numFmtId="6" fontId="42" fillId="28" borderId="28" xfId="37" applyNumberFormat="1" applyFont="1" applyFill="1" applyBorder="1" applyAlignment="1" applyProtection="1">
      <alignment/>
      <protection/>
    </xf>
    <xf numFmtId="164" fontId="0" fillId="31" borderId="52" xfId="0" applyNumberFormat="1" applyFill="1" applyBorder="1" applyAlignment="1" applyProtection="1">
      <alignment vertical="center"/>
      <protection locked="0"/>
    </xf>
    <xf numFmtId="164" fontId="0" fillId="31" borderId="53" xfId="0" applyNumberFormat="1" applyFill="1" applyBorder="1" applyAlignment="1" applyProtection="1">
      <alignment vertical="center"/>
      <protection locked="0"/>
    </xf>
    <xf numFmtId="164" fontId="0" fillId="31" borderId="11" xfId="0" applyNumberFormat="1" applyFill="1" applyBorder="1" applyAlignment="1" applyProtection="1">
      <alignment vertical="center"/>
      <protection locked="0"/>
    </xf>
    <xf numFmtId="164" fontId="0" fillId="31" borderId="54" xfId="0" applyNumberFormat="1" applyFill="1" applyBorder="1" applyAlignment="1" applyProtection="1">
      <alignment vertical="center"/>
      <protection locked="0"/>
    </xf>
    <xf numFmtId="3" fontId="0" fillId="31" borderId="11" xfId="0" applyNumberFormat="1" applyFill="1" applyBorder="1" applyAlignment="1" applyProtection="1">
      <alignment vertical="center"/>
      <protection locked="0"/>
    </xf>
    <xf numFmtId="3" fontId="0" fillId="31" borderId="54" xfId="0" applyNumberFormat="1" applyFill="1" applyBorder="1" applyAlignment="1" applyProtection="1">
      <alignment vertical="center"/>
      <protection locked="0"/>
    </xf>
    <xf numFmtId="0" fontId="0" fillId="31" borderId="11" xfId="0" applyFill="1" applyBorder="1" applyAlignment="1" applyProtection="1">
      <alignment vertical="center"/>
      <protection locked="0"/>
    </xf>
    <xf numFmtId="0" fontId="0" fillId="31" borderId="54" xfId="0" applyFill="1" applyBorder="1" applyAlignment="1" applyProtection="1">
      <alignment vertical="center"/>
      <protection locked="0"/>
    </xf>
    <xf numFmtId="167" fontId="0" fillId="31" borderId="55" xfId="44" applyNumberFormat="1" applyFont="1" applyFill="1" applyBorder="1" applyAlignment="1" applyProtection="1">
      <alignment vertical="center"/>
      <protection locked="0"/>
    </xf>
    <xf numFmtId="44" fontId="0" fillId="31" borderId="56" xfId="44" applyFont="1" applyFill="1" applyBorder="1" applyAlignment="1" applyProtection="1">
      <alignment vertical="center"/>
      <protection locked="0"/>
    </xf>
    <xf numFmtId="3" fontId="0" fillId="32" borderId="52" xfId="0" applyNumberFormat="1" applyFill="1" applyBorder="1" applyAlignment="1" applyProtection="1">
      <alignment vertical="center"/>
      <protection/>
    </xf>
    <xf numFmtId="3" fontId="0" fillId="32" borderId="53" xfId="0" applyNumberFormat="1" applyFill="1" applyBorder="1" applyAlignment="1" applyProtection="1">
      <alignment vertical="center"/>
      <protection/>
    </xf>
    <xf numFmtId="0" fontId="0" fillId="32" borderId="11" xfId="0" applyFill="1" applyBorder="1" applyAlignment="1" applyProtection="1">
      <alignment vertical="center"/>
      <protection/>
    </xf>
    <xf numFmtId="0" fontId="0" fillId="32" borderId="54" xfId="0" applyFill="1" applyBorder="1" applyAlignment="1" applyProtection="1">
      <alignment vertical="center"/>
      <protection/>
    </xf>
    <xf numFmtId="3" fontId="0" fillId="32" borderId="11" xfId="0" applyNumberFormat="1" applyFill="1" applyBorder="1" applyAlignment="1" applyProtection="1">
      <alignment vertical="center"/>
      <protection/>
    </xf>
    <xf numFmtId="3" fontId="0" fillId="32" borderId="54" xfId="0" applyNumberFormat="1" applyFill="1" applyBorder="1" applyAlignment="1" applyProtection="1">
      <alignment vertical="center"/>
      <protection/>
    </xf>
    <xf numFmtId="167" fontId="0" fillId="32" borderId="11" xfId="44" applyNumberFormat="1" applyFont="1" applyFill="1" applyBorder="1" applyAlignment="1" applyProtection="1">
      <alignment vertical="center"/>
      <protection/>
    </xf>
    <xf numFmtId="167" fontId="0" fillId="32" borderId="54" xfId="44" applyNumberFormat="1" applyFont="1" applyFill="1" applyBorder="1" applyAlignment="1" applyProtection="1">
      <alignment vertical="center"/>
      <protection/>
    </xf>
    <xf numFmtId="167" fontId="0" fillId="32" borderId="11" xfId="44" applyNumberFormat="1" applyFont="1" applyFill="1" applyBorder="1" applyAlignment="1" applyProtection="1">
      <alignment vertical="center"/>
      <protection/>
    </xf>
    <xf numFmtId="169" fontId="0" fillId="32" borderId="11" xfId="0" applyNumberFormat="1" applyFill="1" applyBorder="1" applyAlignment="1" applyProtection="1">
      <alignment vertical="center"/>
      <protection/>
    </xf>
    <xf numFmtId="167" fontId="0" fillId="32" borderId="54" xfId="44" applyNumberFormat="1" applyFont="1" applyFill="1" applyBorder="1" applyAlignment="1" applyProtection="1">
      <alignment vertical="center"/>
      <protection/>
    </xf>
    <xf numFmtId="167" fontId="1" fillId="32" borderId="11" xfId="44" applyNumberFormat="1" applyFont="1" applyFill="1" applyBorder="1" applyAlignment="1" applyProtection="1">
      <alignment vertical="center"/>
      <protection/>
    </xf>
    <xf numFmtId="167" fontId="1" fillId="32" borderId="54" xfId="44" applyNumberFormat="1" applyFont="1" applyFill="1" applyBorder="1" applyAlignment="1" applyProtection="1">
      <alignment vertical="center"/>
      <protection/>
    </xf>
    <xf numFmtId="168" fontId="1" fillId="32" borderId="11" xfId="44" applyNumberFormat="1" applyFont="1" applyFill="1" applyBorder="1" applyAlignment="1" applyProtection="1">
      <alignment vertical="center"/>
      <protection/>
    </xf>
    <xf numFmtId="44" fontId="1" fillId="32" borderId="11" xfId="44" applyNumberFormat="1" applyFont="1" applyFill="1" applyBorder="1" applyAlignment="1" applyProtection="1">
      <alignment vertical="center"/>
      <protection/>
    </xf>
    <xf numFmtId="170" fontId="1" fillId="32" borderId="54" xfId="44" applyNumberFormat="1" applyFont="1" applyFill="1" applyBorder="1" applyAlignment="1" applyProtection="1">
      <alignment vertical="center"/>
      <protection/>
    </xf>
    <xf numFmtId="167" fontId="1" fillId="32" borderId="57" xfId="44" applyNumberFormat="1" applyFont="1" applyFill="1" applyBorder="1" applyAlignment="1" applyProtection="1">
      <alignment vertical="center"/>
      <protection/>
    </xf>
    <xf numFmtId="167" fontId="1" fillId="32" borderId="58" xfId="44" applyNumberFormat="1" applyFont="1" applyFill="1" applyBorder="1" applyAlignment="1" applyProtection="1">
      <alignment vertical="center"/>
      <protection/>
    </xf>
    <xf numFmtId="44" fontId="1" fillId="32" borderId="55" xfId="44" applyFont="1" applyFill="1" applyBorder="1" applyAlignment="1" applyProtection="1">
      <alignment vertical="center"/>
      <protection locked="0"/>
    </xf>
    <xf numFmtId="44" fontId="1" fillId="32" borderId="55" xfId="44" applyNumberFormat="1" applyFont="1" applyFill="1" applyBorder="1" applyAlignment="1" applyProtection="1">
      <alignment vertical="center"/>
      <protection locked="0"/>
    </xf>
    <xf numFmtId="44" fontId="1" fillId="32" borderId="56" xfId="44" applyNumberFormat="1" applyFont="1" applyFill="1" applyBorder="1" applyAlignment="1" applyProtection="1">
      <alignment vertical="center"/>
      <protection locked="0"/>
    </xf>
    <xf numFmtId="0" fontId="22" fillId="0" borderId="0" xfId="0" applyFont="1" applyBorder="1" applyAlignment="1">
      <alignment/>
    </xf>
    <xf numFmtId="0" fontId="22" fillId="0" borderId="46" xfId="0" applyFont="1" applyBorder="1" applyAlignment="1">
      <alignment horizontal="justify"/>
    </xf>
    <xf numFmtId="0" fontId="22" fillId="0" borderId="21" xfId="0" applyFont="1" applyBorder="1" applyAlignment="1">
      <alignment/>
    </xf>
    <xf numFmtId="0" fontId="22" fillId="0" borderId="22" xfId="0" applyFont="1" applyBorder="1" applyAlignment="1">
      <alignment/>
    </xf>
    <xf numFmtId="0" fontId="22" fillId="0" borderId="23" xfId="0" applyFont="1" applyBorder="1" applyAlignment="1">
      <alignment/>
    </xf>
    <xf numFmtId="0" fontId="22" fillId="0" borderId="45" xfId="0" applyFont="1" applyBorder="1" applyAlignment="1">
      <alignment/>
    </xf>
    <xf numFmtId="0" fontId="22" fillId="0" borderId="44" xfId="0" applyFont="1" applyBorder="1" applyAlignment="1">
      <alignment/>
    </xf>
    <xf numFmtId="0" fontId="22" fillId="0" borderId="27" xfId="0" applyFont="1" applyBorder="1" applyAlignment="1">
      <alignment/>
    </xf>
    <xf numFmtId="0" fontId="22" fillId="0" borderId="28" xfId="0" applyFont="1" applyBorder="1" applyAlignment="1">
      <alignment/>
    </xf>
    <xf numFmtId="0" fontId="4" fillId="30" borderId="21" xfId="0" applyFont="1" applyFill="1" applyBorder="1" applyAlignment="1" applyProtection="1">
      <alignment vertical="center"/>
      <protection/>
    </xf>
    <xf numFmtId="0" fontId="4" fillId="30" borderId="22" xfId="0" applyFont="1" applyFill="1" applyBorder="1" applyAlignment="1" applyProtection="1">
      <alignment vertical="center"/>
      <protection/>
    </xf>
    <xf numFmtId="0" fontId="35" fillId="0" borderId="23" xfId="0" applyFont="1" applyBorder="1" applyAlignment="1">
      <alignment horizontal="center" vertical="center" wrapText="1"/>
    </xf>
    <xf numFmtId="0" fontId="35" fillId="0" borderId="0" xfId="0" applyFont="1" applyBorder="1" applyAlignment="1">
      <alignment vertical="center" wrapText="1"/>
    </xf>
    <xf numFmtId="0" fontId="23" fillId="0" borderId="11" xfId="0" applyFont="1" applyBorder="1" applyAlignment="1">
      <alignment/>
    </xf>
    <xf numFmtId="0" fontId="23" fillId="0" borderId="11" xfId="0" applyFont="1" applyBorder="1" applyAlignment="1">
      <alignment horizontal="center" vertical="center"/>
    </xf>
    <xf numFmtId="0" fontId="36" fillId="0" borderId="11" xfId="0" applyFont="1" applyBorder="1" applyAlignment="1">
      <alignment horizontal="center" vertical="center"/>
    </xf>
    <xf numFmtId="0" fontId="35" fillId="0" borderId="0" xfId="0" applyFont="1" applyBorder="1" applyAlignment="1">
      <alignment horizontal="center" vertical="center" wrapText="1"/>
    </xf>
    <xf numFmtId="0" fontId="0" fillId="0" borderId="0" xfId="0" applyBorder="1" applyAlignment="1">
      <alignment vertical="center" wrapText="1"/>
    </xf>
    <xf numFmtId="8" fontId="35" fillId="0" borderId="0" xfId="0" applyNumberFormat="1" applyFont="1" applyBorder="1" applyAlignment="1">
      <alignment horizontal="center" vertical="center" wrapText="1"/>
    </xf>
    <xf numFmtId="17" fontId="35" fillId="0" borderId="0" xfId="0" applyNumberFormat="1" applyFont="1" applyBorder="1" applyAlignment="1">
      <alignment horizontal="center" vertical="center" wrapText="1"/>
    </xf>
    <xf numFmtId="17" fontId="0" fillId="0" borderId="0" xfId="0" applyNumberFormat="1" applyBorder="1" applyAlignment="1">
      <alignment/>
    </xf>
    <xf numFmtId="0" fontId="34" fillId="27" borderId="0" xfId="0" applyFont="1" applyFill="1" applyBorder="1" applyAlignment="1">
      <alignment horizontal="left" vertical="center" wrapText="1" indent="2"/>
    </xf>
    <xf numFmtId="0" fontId="34" fillId="27" borderId="0" xfId="0" applyFont="1" applyFill="1" applyBorder="1" applyAlignment="1">
      <alignment horizontal="right" vertical="center" wrapText="1" indent="2"/>
    </xf>
    <xf numFmtId="0" fontId="34" fillId="27" borderId="23" xfId="0" applyFont="1" applyFill="1" applyBorder="1" applyAlignment="1">
      <alignment horizontal="right" vertical="center" wrapText="1" indent="2"/>
    </xf>
    <xf numFmtId="0" fontId="0" fillId="0" borderId="23" xfId="0" applyBorder="1" applyAlignment="1">
      <alignment vertical="center" wrapText="1"/>
    </xf>
    <xf numFmtId="6" fontId="36" fillId="0" borderId="11" xfId="0" applyNumberFormat="1" applyFont="1" applyBorder="1" applyAlignment="1">
      <alignment horizontal="center" vertical="center"/>
    </xf>
    <xf numFmtId="0" fontId="44" fillId="27" borderId="0" xfId="0" applyFont="1" applyFill="1" applyBorder="1" applyAlignment="1">
      <alignment vertical="top" wrapText="1"/>
    </xf>
    <xf numFmtId="0" fontId="23" fillId="0" borderId="45" xfId="0" applyFont="1" applyBorder="1" applyAlignment="1">
      <alignment/>
    </xf>
    <xf numFmtId="0" fontId="21" fillId="0" borderId="0" xfId="53" applyBorder="1" applyAlignment="1" applyProtection="1">
      <alignment/>
      <protection/>
    </xf>
    <xf numFmtId="0" fontId="22" fillId="27" borderId="0" xfId="0" applyFont="1" applyFill="1" applyBorder="1" applyAlignment="1">
      <alignment vertical="top" wrapText="1"/>
    </xf>
    <xf numFmtId="0" fontId="22" fillId="27" borderId="23" xfId="0" applyFont="1" applyFill="1" applyBorder="1" applyAlignment="1">
      <alignment vertical="top" wrapText="1"/>
    </xf>
    <xf numFmtId="0" fontId="35" fillId="0" borderId="23" xfId="0" applyFont="1" applyBorder="1" applyAlignment="1">
      <alignment horizontal="center" vertical="center" wrapText="1"/>
    </xf>
    <xf numFmtId="0" fontId="35" fillId="0" borderId="0" xfId="0" applyFont="1" applyBorder="1" applyAlignment="1">
      <alignment horizontal="center" vertical="center" wrapText="1"/>
    </xf>
    <xf numFmtId="0" fontId="23" fillId="27" borderId="45" xfId="0" applyFont="1" applyFill="1" applyBorder="1" applyAlignment="1">
      <alignment horizontal="left" vertical="top" wrapText="1"/>
    </xf>
    <xf numFmtId="0" fontId="23" fillId="27" borderId="0" xfId="0" applyFont="1" applyFill="1" applyBorder="1" applyAlignment="1">
      <alignment horizontal="left" vertical="top" wrapText="1"/>
    </xf>
    <xf numFmtId="0" fontId="23" fillId="27" borderId="23" xfId="0" applyFont="1" applyFill="1" applyBorder="1" applyAlignment="1">
      <alignment horizontal="left" vertical="top" wrapText="1"/>
    </xf>
    <xf numFmtId="0" fontId="22" fillId="27" borderId="45" xfId="0" applyFont="1" applyFill="1" applyBorder="1" applyAlignment="1">
      <alignment horizontal="left" vertical="top" wrapText="1"/>
    </xf>
    <xf numFmtId="0" fontId="22" fillId="27" borderId="0" xfId="0" applyFont="1" applyFill="1" applyBorder="1" applyAlignment="1">
      <alignment horizontal="left" vertical="top" wrapText="1"/>
    </xf>
    <xf numFmtId="0" fontId="22" fillId="27" borderId="23" xfId="0" applyFont="1" applyFill="1" applyBorder="1" applyAlignment="1">
      <alignment horizontal="left" vertical="top" wrapText="1"/>
    </xf>
    <xf numFmtId="0" fontId="33" fillId="33" borderId="0" xfId="0" applyFont="1" applyFill="1" applyAlignment="1">
      <alignment horizontal="center" vertical="center"/>
    </xf>
    <xf numFmtId="0" fontId="22" fillId="27" borderId="45" xfId="0" applyFont="1" applyFill="1" applyBorder="1" applyAlignment="1">
      <alignment vertical="top" wrapText="1"/>
    </xf>
    <xf numFmtId="0" fontId="22" fillId="27" borderId="0" xfId="0" applyFont="1" applyFill="1" applyBorder="1" applyAlignment="1">
      <alignment vertical="top" wrapText="1"/>
    </xf>
    <xf numFmtId="0" fontId="22" fillId="27" borderId="23" xfId="0" applyFont="1" applyFill="1" applyBorder="1" applyAlignment="1">
      <alignment vertical="top" wrapText="1"/>
    </xf>
    <xf numFmtId="0" fontId="23" fillId="0" borderId="45" xfId="0" applyFont="1" applyBorder="1" applyAlignment="1">
      <alignment horizontal="left"/>
    </xf>
    <xf numFmtId="0" fontId="23" fillId="0" borderId="0" xfId="0" applyFont="1" applyBorder="1" applyAlignment="1">
      <alignment horizontal="left"/>
    </xf>
    <xf numFmtId="0" fontId="23" fillId="0" borderId="23" xfId="0" applyFont="1" applyBorder="1" applyAlignment="1">
      <alignment horizontal="left"/>
    </xf>
    <xf numFmtId="0" fontId="1" fillId="23" borderId="12" xfId="0" applyFont="1" applyFill="1" applyBorder="1" applyAlignment="1">
      <alignment horizontal="left"/>
    </xf>
    <xf numFmtId="0" fontId="1" fillId="23" borderId="19" xfId="0" applyFont="1" applyFill="1" applyBorder="1" applyAlignment="1">
      <alignment horizontal="left"/>
    </xf>
    <xf numFmtId="0" fontId="0" fillId="0" borderId="19" xfId="0" applyBorder="1" applyAlignment="1">
      <alignment horizontal="left"/>
    </xf>
    <xf numFmtId="0" fontId="1" fillId="23" borderId="12" xfId="0" applyFont="1" applyFill="1" applyBorder="1" applyAlignment="1">
      <alignment/>
    </xf>
    <xf numFmtId="0" fontId="0" fillId="0" borderId="19" xfId="0" applyBorder="1" applyAlignment="1">
      <alignment/>
    </xf>
    <xf numFmtId="0" fontId="1" fillId="23" borderId="12" xfId="0" applyFont="1" applyFill="1" applyBorder="1" applyAlignment="1">
      <alignment horizontal="right"/>
    </xf>
    <xf numFmtId="0" fontId="1" fillId="23" borderId="19" xfId="0" applyFont="1" applyFill="1" applyBorder="1" applyAlignment="1">
      <alignment horizontal="right"/>
    </xf>
    <xf numFmtId="0" fontId="4" fillId="30" borderId="0" xfId="0" applyFont="1" applyFill="1" applyBorder="1" applyAlignment="1" applyProtection="1">
      <alignment horizontal="left" vertical="center"/>
      <protection/>
    </xf>
    <xf numFmtId="0" fontId="4" fillId="30" borderId="23" xfId="0" applyFont="1" applyFill="1" applyBorder="1" applyAlignment="1" applyProtection="1">
      <alignment horizontal="left" vertical="center"/>
      <protection/>
    </xf>
    <xf numFmtId="0" fontId="4" fillId="30" borderId="45" xfId="0" applyFont="1" applyFill="1" applyBorder="1" applyAlignment="1" applyProtection="1">
      <alignment horizontal="left" vertical="center"/>
      <protection/>
    </xf>
    <xf numFmtId="0" fontId="45" fillId="27" borderId="0" xfId="0" applyFont="1" applyFill="1" applyBorder="1" applyAlignment="1" applyProtection="1">
      <alignment horizontal="left" vertical="center"/>
      <protection/>
    </xf>
    <xf numFmtId="0" fontId="4" fillId="30" borderId="44" xfId="0" applyFont="1" applyFill="1" applyBorder="1" applyAlignment="1" applyProtection="1">
      <alignment horizontal="left" vertical="center"/>
      <protection/>
    </xf>
    <xf numFmtId="0" fontId="4" fillId="30" borderId="27" xfId="0" applyFont="1" applyFill="1" applyBorder="1" applyAlignment="1" applyProtection="1">
      <alignment horizontal="left" vertical="center"/>
      <protection/>
    </xf>
    <xf numFmtId="0" fontId="4" fillId="30" borderId="28" xfId="0" applyFont="1" applyFill="1" applyBorder="1" applyAlignment="1" applyProtection="1">
      <alignment horizontal="left" vertical="center"/>
      <protection/>
    </xf>
    <xf numFmtId="0" fontId="4" fillId="30" borderId="46" xfId="0" applyFont="1" applyFill="1" applyBorder="1" applyAlignment="1" applyProtection="1">
      <alignment horizontal="left" vertical="center"/>
      <protection/>
    </xf>
    <xf numFmtId="0" fontId="4" fillId="30" borderId="21" xfId="0" applyFont="1" applyFill="1" applyBorder="1" applyAlignment="1" applyProtection="1">
      <alignment horizontal="left" vertical="center"/>
      <protection/>
    </xf>
    <xf numFmtId="0" fontId="4" fillId="30" borderId="22" xfId="0" applyFont="1" applyFill="1" applyBorder="1" applyAlignment="1" applyProtection="1">
      <alignment horizontal="left" vertical="center"/>
      <protection/>
    </xf>
    <xf numFmtId="0" fontId="29" fillId="0" borderId="27" xfId="0" applyFont="1" applyBorder="1" applyAlignment="1" applyProtection="1">
      <alignment horizontal="center" vertical="center"/>
      <protection/>
    </xf>
    <xf numFmtId="10" fontId="46" fillId="31" borderId="59" xfId="59" applyNumberFormat="1" applyFont="1" applyFill="1" applyBorder="1" applyAlignment="1" applyProtection="1">
      <alignment horizontal="center" vertical="center"/>
      <protection locked="0"/>
    </xf>
    <xf numFmtId="10" fontId="46" fillId="31" borderId="49" xfId="59" applyNumberFormat="1" applyFont="1" applyFill="1" applyBorder="1" applyAlignment="1" applyProtection="1">
      <alignment horizontal="center" vertical="center"/>
      <protection locked="0"/>
    </xf>
    <xf numFmtId="10" fontId="46" fillId="31" borderId="50" xfId="59" applyNumberFormat="1" applyFont="1" applyFill="1" applyBorder="1" applyAlignment="1" applyProtection="1">
      <alignment horizontal="center" vertical="center"/>
      <protection locked="0"/>
    </xf>
    <xf numFmtId="10" fontId="0" fillId="31" borderId="52" xfId="59" applyNumberFormat="1" applyFont="1" applyFill="1" applyBorder="1" applyAlignment="1" applyProtection="1">
      <alignment horizontal="center" vertical="center"/>
      <protection locked="0"/>
    </xf>
    <xf numFmtId="10" fontId="0" fillId="31" borderId="53" xfId="59" applyNumberFormat="1" applyFont="1" applyFill="1" applyBorder="1" applyAlignment="1" applyProtection="1">
      <alignment horizontal="center" vertical="center"/>
      <protection locked="0"/>
    </xf>
    <xf numFmtId="10" fontId="0" fillId="31" borderId="11" xfId="59" applyNumberFormat="1" applyFont="1" applyFill="1" applyBorder="1" applyAlignment="1" applyProtection="1">
      <alignment horizontal="center" vertical="center"/>
      <protection locked="0"/>
    </xf>
    <xf numFmtId="10" fontId="0" fillId="31" borderId="54" xfId="59" applyNumberFormat="1" applyFont="1" applyFill="1" applyBorder="1" applyAlignment="1" applyProtection="1">
      <alignment horizontal="center" vertical="center"/>
      <protection locked="0"/>
    </xf>
    <xf numFmtId="165" fontId="0" fillId="32" borderId="11" xfId="59" applyNumberFormat="1" applyFont="1" applyFill="1" applyBorder="1" applyAlignment="1" applyProtection="1">
      <alignment horizontal="center" vertical="center"/>
      <protection/>
    </xf>
    <xf numFmtId="165" fontId="0" fillId="32" borderId="54" xfId="59" applyNumberFormat="1" applyFont="1" applyFill="1" applyBorder="1" applyAlignment="1" applyProtection="1">
      <alignment horizontal="center" vertical="center"/>
      <protection/>
    </xf>
    <xf numFmtId="0" fontId="23" fillId="0" borderId="0" xfId="0" applyFont="1" applyBorder="1" applyAlignment="1">
      <alignment/>
    </xf>
    <xf numFmtId="0" fontId="47" fillId="0" borderId="0"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Good_Surface evaluation model 18-11-10"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use hours vs discounted lifecycle costs</a:t>
            </a:r>
          </a:p>
        </c:rich>
      </c:tx>
      <c:layout>
        <c:manualLayout>
          <c:xMode val="factor"/>
          <c:yMode val="factor"/>
          <c:x val="-0.00175"/>
          <c:y val="-0.01425"/>
        </c:manualLayout>
      </c:layout>
      <c:spPr>
        <a:noFill/>
        <a:ln w="3175">
          <a:noFill/>
        </a:ln>
      </c:spPr>
    </c:title>
    <c:plotArea>
      <c:layout>
        <c:manualLayout>
          <c:xMode val="edge"/>
          <c:yMode val="edge"/>
          <c:x val="0.0425"/>
          <c:y val="0.129"/>
          <c:w val="0.91925"/>
          <c:h val="0.7395"/>
        </c:manualLayout>
      </c:layout>
      <c:scatterChart>
        <c:scatterStyle val="lineMarker"/>
        <c:varyColors val="0"/>
        <c:ser>
          <c:idx val="0"/>
          <c:order val="0"/>
          <c:tx>
            <c:strRef>
              <c:f>'Model inputs'!$D$20</c:f>
              <c:strCache>
                <c:ptCount val="1"/>
                <c:pt idx="0">
                  <c:v>Soil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0"/>
            <c:showBubbleSize val="0"/>
            <c:showCatName val="0"/>
            <c:showSerName val="1"/>
            <c:showPercent val="0"/>
          </c:dLbls>
          <c:xVal>
            <c:numRef>
              <c:f>'Model inputs'!$D$23</c:f>
              <c:numCache/>
            </c:numRef>
          </c:xVal>
          <c:yVal>
            <c:numRef>
              <c:f>'Model inputs'!$D$24</c:f>
              <c:numCache/>
            </c:numRef>
          </c:yVal>
          <c:smooth val="0"/>
        </c:ser>
        <c:ser>
          <c:idx val="1"/>
          <c:order val="1"/>
          <c:tx>
            <c:strRef>
              <c:f>'Model inputs'!$E$20</c:f>
              <c:strCache>
                <c:ptCount val="1"/>
                <c:pt idx="0">
                  <c:v>Sand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0"/>
            <c:showBubbleSize val="0"/>
            <c:showCatName val="0"/>
            <c:showSerName val="1"/>
            <c:showPercent val="0"/>
          </c:dLbls>
          <c:xVal>
            <c:numRef>
              <c:f>'Model inputs'!$E$23</c:f>
              <c:numCache/>
            </c:numRef>
          </c:xVal>
          <c:yVal>
            <c:numRef>
              <c:f>'Model inputs'!$E$24</c:f>
              <c:numCache/>
            </c:numRef>
          </c:yVal>
          <c:smooth val="0"/>
        </c:ser>
        <c:ser>
          <c:idx val="2"/>
          <c:order val="2"/>
          <c:tx>
            <c:strRef>
              <c:f>'Model inputs'!$F$20</c:f>
              <c:strCache>
                <c:ptCount val="1"/>
                <c:pt idx="0">
                  <c:v>Artificial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showLegendKey val="0"/>
            <c:showVal val="0"/>
            <c:showBubbleSize val="0"/>
            <c:showCatName val="0"/>
            <c:showSerName val="1"/>
            <c:showPercent val="0"/>
          </c:dLbls>
          <c:xVal>
            <c:numRef>
              <c:f>'Model inputs'!$F$23</c:f>
              <c:numCache/>
            </c:numRef>
          </c:xVal>
          <c:yVal>
            <c:numRef>
              <c:f>'Model inputs'!$F$24</c:f>
              <c:numCache/>
            </c:numRef>
          </c:yVal>
          <c:smooth val="0"/>
        </c:ser>
        <c:axId val="2054454"/>
        <c:axId val="18490087"/>
      </c:scatterChart>
      <c:valAx>
        <c:axId val="2054454"/>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Total hours of use (hrs)</a:t>
                </a:r>
              </a:p>
            </c:rich>
          </c:tx>
          <c:layout>
            <c:manualLayout>
              <c:xMode val="factor"/>
              <c:yMode val="factor"/>
              <c:x val="-0.004"/>
              <c:y val="-0.0165"/>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18490087"/>
        <c:crosses val="autoZero"/>
        <c:crossBetween val="midCat"/>
        <c:dispUnits/>
      </c:valAx>
      <c:valAx>
        <c:axId val="18490087"/>
        <c:scaling>
          <c:orientation val="minMax"/>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 Lifecycle costs (discounted)</a:t>
                </a:r>
              </a:p>
            </c:rich>
          </c:tx>
          <c:layout>
            <c:manualLayout>
              <c:xMode val="factor"/>
              <c:yMode val="factor"/>
              <c:x val="-0.02025"/>
              <c:y val="0.0005"/>
            </c:manualLayout>
          </c:layout>
          <c:overlay val="0"/>
          <c:spPr>
            <a:noFill/>
            <a:ln w="3175">
              <a:noFill/>
            </a:ln>
          </c:spPr>
        </c:title>
        <c:majorGridlines>
          <c:spPr>
            <a:ln w="3175">
              <a:solidFill>
                <a:srgbClr val="E3E3E3"/>
              </a:solidFill>
            </a:ln>
          </c:spPr>
        </c:majorGridlines>
        <c:delete val="0"/>
        <c:numFmt formatCode="General" sourceLinked="1"/>
        <c:majorTickMark val="out"/>
        <c:minorTickMark val="none"/>
        <c:tickLblPos val="nextTo"/>
        <c:spPr>
          <a:ln w="25400">
            <a:solidFill>
              <a:srgbClr val="000000"/>
            </a:solidFill>
          </a:ln>
        </c:spPr>
        <c:crossAx val="2054454"/>
        <c:crosses val="autoZero"/>
        <c:crossBetween val="midCat"/>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Cost per hour of play vs total game / training hours</a:t>
            </a:r>
          </a:p>
        </c:rich>
      </c:tx>
      <c:layout>
        <c:manualLayout>
          <c:xMode val="factor"/>
          <c:yMode val="factor"/>
          <c:x val="-0.00075"/>
          <c:y val="-0.01425"/>
        </c:manualLayout>
      </c:layout>
      <c:spPr>
        <a:noFill/>
        <a:ln w="3175">
          <a:noFill/>
        </a:ln>
      </c:spPr>
    </c:title>
    <c:plotArea>
      <c:layout>
        <c:manualLayout>
          <c:xMode val="edge"/>
          <c:yMode val="edge"/>
          <c:x val="0.141"/>
          <c:y val="0.26225"/>
          <c:w val="0.817"/>
          <c:h val="0.602"/>
        </c:manualLayout>
      </c:layout>
      <c:scatterChart>
        <c:scatterStyle val="lineMarker"/>
        <c:varyColors val="0"/>
        <c:ser>
          <c:idx val="0"/>
          <c:order val="0"/>
          <c:tx>
            <c:strRef>
              <c:f>'Model inputs'!$D$20</c:f>
              <c:strCache>
                <c:ptCount val="1"/>
                <c:pt idx="0">
                  <c:v>Soil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howLegendKey val="0"/>
            <c:showVal val="0"/>
            <c:showBubbleSize val="0"/>
            <c:showCatName val="0"/>
            <c:showSerName val="1"/>
            <c:showPercent val="0"/>
          </c:dLbls>
          <c:xVal>
            <c:numRef>
              <c:f>'Model inputs'!$D$29</c:f>
              <c:numCache/>
            </c:numRef>
          </c:xVal>
          <c:yVal>
            <c:numRef>
              <c:f>'Model inputs'!$D$23</c:f>
              <c:numCache/>
            </c:numRef>
          </c:yVal>
          <c:smooth val="0"/>
        </c:ser>
        <c:ser>
          <c:idx val="1"/>
          <c:order val="1"/>
          <c:tx>
            <c:strRef>
              <c:f>'Model inputs'!$E$20</c:f>
              <c:strCache>
                <c:ptCount val="1"/>
                <c:pt idx="0">
                  <c:v>Sand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numFmt formatCode="General" sourceLinked="1"/>
            <c:showLegendKey val="0"/>
            <c:showVal val="0"/>
            <c:showBubbleSize val="0"/>
            <c:showCatName val="0"/>
            <c:showSerName val="1"/>
            <c:showPercent val="0"/>
          </c:dLbls>
          <c:xVal>
            <c:numRef>
              <c:f>'Model inputs'!$E$29</c:f>
              <c:numCache/>
            </c:numRef>
          </c:xVal>
          <c:yVal>
            <c:numRef>
              <c:f>'Model inputs'!$E$23</c:f>
              <c:numCache/>
            </c:numRef>
          </c:yVal>
          <c:smooth val="0"/>
        </c:ser>
        <c:ser>
          <c:idx val="2"/>
          <c:order val="2"/>
          <c:tx>
            <c:strRef>
              <c:f>'Model inputs'!$F$20</c:f>
              <c:strCache>
                <c:ptCount val="1"/>
                <c:pt idx="0">
                  <c:v>Artificial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dLbls>
            <c:numFmt formatCode="General" sourceLinked="1"/>
            <c:showLegendKey val="0"/>
            <c:showVal val="0"/>
            <c:showBubbleSize val="0"/>
            <c:showCatName val="0"/>
            <c:showSerName val="1"/>
            <c:showPercent val="0"/>
          </c:dLbls>
          <c:xVal>
            <c:numRef>
              <c:f>'Model inputs'!$F$29</c:f>
              <c:numCache/>
            </c:numRef>
          </c:xVal>
          <c:yVal>
            <c:numRef>
              <c:f>'Model inputs'!$F$23</c:f>
              <c:numCache/>
            </c:numRef>
          </c:yVal>
          <c:smooth val="0"/>
        </c:ser>
        <c:axId val="32193056"/>
        <c:axId val="21302049"/>
      </c:scatterChart>
      <c:valAx>
        <c:axId val="32193056"/>
        <c:scaling>
          <c:orientation val="minMax"/>
        </c:scaling>
        <c:axPos val="b"/>
        <c:title>
          <c:tx>
            <c:rich>
              <a:bodyPr vert="horz" rot="0" anchor="ctr"/>
              <a:lstStyle/>
              <a:p>
                <a:pPr algn="ctr">
                  <a:defRPr/>
                </a:pPr>
                <a:r>
                  <a:rPr lang="en-US" cap="none" sz="1400" b="1" i="0" u="none" baseline="0">
                    <a:solidFill>
                      <a:srgbClr val="000000"/>
                    </a:solidFill>
                    <a:latin typeface="Calibri"/>
                    <a:ea typeface="Calibri"/>
                    <a:cs typeface="Calibri"/>
                  </a:rPr>
                  <a:t>Cost per hour of play ($/hr)</a:t>
                </a:r>
              </a:p>
            </c:rich>
          </c:tx>
          <c:layout>
            <c:manualLayout>
              <c:xMode val="factor"/>
              <c:yMode val="factor"/>
              <c:x val="-0.00675"/>
              <c:y val="0.01425"/>
            </c:manualLayout>
          </c:layout>
          <c:overlay val="0"/>
          <c:spPr>
            <a:noFill/>
            <a:ln w="3175">
              <a:noFill/>
            </a:ln>
          </c:spPr>
        </c:title>
        <c:delete val="0"/>
        <c:numFmt formatCode="General" sourceLinked="1"/>
        <c:majorTickMark val="out"/>
        <c:minorTickMark val="none"/>
        <c:tickLblPos val="nextTo"/>
        <c:spPr>
          <a:ln w="25400">
            <a:solidFill>
              <a:srgbClr val="000000"/>
            </a:solidFill>
          </a:ln>
        </c:spPr>
        <c:crossAx val="21302049"/>
        <c:crosses val="autoZero"/>
        <c:crossBetween val="midCat"/>
        <c:dispUnits/>
      </c:valAx>
      <c:valAx>
        <c:axId val="21302049"/>
        <c:scaling>
          <c:orientation val="minMax"/>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Total game and training hours  required </a:t>
                </a:r>
              </a:p>
            </c:rich>
          </c:tx>
          <c:layout>
            <c:manualLayout>
              <c:xMode val="factor"/>
              <c:yMode val="factor"/>
              <c:x val="-0.01175"/>
              <c:y val="0.01275"/>
            </c:manualLayout>
          </c:layout>
          <c:overlay val="0"/>
          <c:spPr>
            <a:noFill/>
            <a:ln w="3175">
              <a:noFill/>
            </a:ln>
          </c:spPr>
        </c:title>
        <c:majorGridlines>
          <c:spPr>
            <a:ln w="3175">
              <a:solidFill>
                <a:srgbClr val="E3E3E3"/>
              </a:solidFill>
            </a:ln>
          </c:spPr>
        </c:majorGridlines>
        <c:delete val="0"/>
        <c:numFmt formatCode="General" sourceLinked="1"/>
        <c:majorTickMark val="out"/>
        <c:minorTickMark val="none"/>
        <c:tickLblPos val="nextTo"/>
        <c:spPr>
          <a:ln w="25400">
            <a:solidFill>
              <a:srgbClr val="000000"/>
            </a:solidFill>
          </a:ln>
        </c:spPr>
        <c:crossAx val="32193056"/>
        <c:crossesAt val="0"/>
        <c:crossBetween val="midCat"/>
        <c:dispUnits/>
      </c:valAx>
      <c:spPr>
        <a:solidFill>
          <a:srgbClr val="FFFFFF"/>
        </a:solidFill>
        <a:ln w="3175">
          <a:noFill/>
        </a:ln>
      </c:spPr>
    </c:plotArea>
    <c:plotVisOnly val="1"/>
    <c:dispBlanksAs val="gap"/>
    <c:showDLblsOverMax val="0"/>
  </c:chart>
  <c:spPr>
    <a:solidFill>
      <a:srgbClr val="FFFFFF"/>
    </a:solidFill>
    <a:ln w="254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1</xdr:row>
      <xdr:rowOff>266700</xdr:rowOff>
    </xdr:from>
    <xdr:to>
      <xdr:col>17</xdr:col>
      <xdr:colOff>1257300</xdr:colOff>
      <xdr:row>18</xdr:row>
      <xdr:rowOff>0</xdr:rowOff>
    </xdr:to>
    <xdr:graphicFrame>
      <xdr:nvGraphicFramePr>
        <xdr:cNvPr id="1" name="Chart 1"/>
        <xdr:cNvGraphicFramePr/>
      </xdr:nvGraphicFramePr>
      <xdr:xfrm>
        <a:off x="13830300" y="714375"/>
        <a:ext cx="5257800" cy="4114800"/>
      </xdr:xfrm>
      <a:graphic>
        <a:graphicData uri="http://schemas.openxmlformats.org/drawingml/2006/chart">
          <c:chart xmlns:c="http://schemas.openxmlformats.org/drawingml/2006/chart" r:id="rId1"/>
        </a:graphicData>
      </a:graphic>
    </xdr:graphicFrame>
    <xdr:clientData/>
  </xdr:twoCellAnchor>
  <xdr:twoCellAnchor>
    <xdr:from>
      <xdr:col>10</xdr:col>
      <xdr:colOff>247650</xdr:colOff>
      <xdr:row>18</xdr:row>
      <xdr:rowOff>266700</xdr:rowOff>
    </xdr:from>
    <xdr:to>
      <xdr:col>17</xdr:col>
      <xdr:colOff>1257300</xdr:colOff>
      <xdr:row>37</xdr:row>
      <xdr:rowOff>19050</xdr:rowOff>
    </xdr:to>
    <xdr:graphicFrame>
      <xdr:nvGraphicFramePr>
        <xdr:cNvPr id="2" name="Chart 5"/>
        <xdr:cNvGraphicFramePr/>
      </xdr:nvGraphicFramePr>
      <xdr:xfrm>
        <a:off x="13811250" y="5095875"/>
        <a:ext cx="5276850"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rknowledge.org.nz/wp-content/uploads/2013/03/Sport-NZ-Sports-Field-Surfaces-Guidance-Document-FINAL1.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treasury.govt.nz/publications/guidance/planning/costbenefitanalysis/primer/15.ht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2:M40"/>
  <sheetViews>
    <sheetView showGridLines="0" tabSelected="1" zoomScale="115" zoomScaleNormal="115" zoomScalePageLayoutView="0" workbookViewId="0" topLeftCell="A1">
      <selection activeCell="E36" sqref="E36"/>
    </sheetView>
  </sheetViews>
  <sheetFormatPr defaultColWidth="115.421875" defaultRowHeight="15"/>
  <cols>
    <col min="1" max="1" width="3.421875" style="89" customWidth="1"/>
    <col min="2" max="13" width="16.140625" style="89" customWidth="1"/>
    <col min="14" max="27" width="53.8515625" style="89" customWidth="1"/>
    <col min="28" max="16384" width="115.421875" style="89" customWidth="1"/>
  </cols>
  <sheetData>
    <row r="1" ht="5.25" customHeight="1"/>
    <row r="2" spans="2:13" ht="27" customHeight="1" thickBot="1">
      <c r="B2" s="277" t="s">
        <v>162</v>
      </c>
      <c r="C2" s="277"/>
      <c r="D2" s="277"/>
      <c r="E2" s="277"/>
      <c r="F2" s="277"/>
      <c r="G2" s="277"/>
      <c r="H2" s="277"/>
      <c r="I2" s="277"/>
      <c r="J2" s="277"/>
      <c r="K2" s="277"/>
      <c r="L2" s="277"/>
      <c r="M2" s="277"/>
    </row>
    <row r="3" spans="2:13" ht="12.75">
      <c r="B3" s="239"/>
      <c r="C3" s="240"/>
      <c r="D3" s="240"/>
      <c r="E3" s="240"/>
      <c r="F3" s="240"/>
      <c r="G3" s="240"/>
      <c r="H3" s="240"/>
      <c r="I3" s="240"/>
      <c r="J3" s="240"/>
      <c r="K3" s="240"/>
      <c r="L3" s="240"/>
      <c r="M3" s="241"/>
    </row>
    <row r="4" spans="1:13" ht="12.75">
      <c r="A4" s="187"/>
      <c r="B4" s="281" t="s">
        <v>58</v>
      </c>
      <c r="C4" s="282"/>
      <c r="D4" s="282"/>
      <c r="E4" s="282"/>
      <c r="F4" s="282"/>
      <c r="G4" s="282"/>
      <c r="H4" s="282"/>
      <c r="I4" s="282"/>
      <c r="J4" s="282"/>
      <c r="K4" s="282"/>
      <c r="L4" s="282"/>
      <c r="M4" s="283"/>
    </row>
    <row r="5" spans="1:13" ht="54" customHeight="1">
      <c r="A5" s="187"/>
      <c r="B5" s="274" t="s">
        <v>164</v>
      </c>
      <c r="C5" s="275"/>
      <c r="D5" s="275"/>
      <c r="E5" s="275"/>
      <c r="F5" s="275"/>
      <c r="G5" s="275"/>
      <c r="H5" s="275"/>
      <c r="I5" s="275"/>
      <c r="J5" s="275"/>
      <c r="K5" s="275"/>
      <c r="L5" s="275"/>
      <c r="M5" s="276"/>
    </row>
    <row r="6" spans="1:13" ht="13.5" customHeight="1">
      <c r="A6" s="187"/>
      <c r="B6" s="274" t="s">
        <v>124</v>
      </c>
      <c r="C6" s="275"/>
      <c r="D6" s="266" t="s">
        <v>163</v>
      </c>
      <c r="E6" s="267"/>
      <c r="F6" s="264"/>
      <c r="G6" s="267"/>
      <c r="H6" s="267"/>
      <c r="I6" s="267"/>
      <c r="J6" s="267"/>
      <c r="K6" s="267"/>
      <c r="L6" s="267"/>
      <c r="M6" s="268"/>
    </row>
    <row r="7" spans="1:13" ht="12.75">
      <c r="A7" s="187"/>
      <c r="B7" s="243"/>
      <c r="C7" s="238"/>
      <c r="D7" s="238"/>
      <c r="E7" s="238"/>
      <c r="F7" s="238"/>
      <c r="G7" s="238"/>
      <c r="H7" s="238"/>
      <c r="I7" s="238"/>
      <c r="J7" s="238"/>
      <c r="K7" s="238"/>
      <c r="L7" s="238"/>
      <c r="M7" s="242"/>
    </row>
    <row r="8" spans="1:13" ht="12.75">
      <c r="A8" s="187"/>
      <c r="B8" s="271" t="s">
        <v>102</v>
      </c>
      <c r="C8" s="272"/>
      <c r="D8" s="272"/>
      <c r="E8" s="272"/>
      <c r="F8" s="272"/>
      <c r="G8" s="272"/>
      <c r="H8" s="272"/>
      <c r="I8" s="272"/>
      <c r="J8" s="272"/>
      <c r="K8" s="272"/>
      <c r="L8" s="272"/>
      <c r="M8" s="273"/>
    </row>
    <row r="9" spans="1:13" ht="39.75" customHeight="1">
      <c r="A9" s="187"/>
      <c r="B9" s="274" t="s">
        <v>105</v>
      </c>
      <c r="C9" s="275"/>
      <c r="D9" s="275"/>
      <c r="E9" s="275"/>
      <c r="F9" s="275"/>
      <c r="G9" s="275"/>
      <c r="H9" s="275"/>
      <c r="I9" s="275"/>
      <c r="J9" s="275"/>
      <c r="K9" s="275"/>
      <c r="L9" s="275"/>
      <c r="M9" s="276"/>
    </row>
    <row r="10" spans="1:13" ht="12.75">
      <c r="A10" s="188"/>
      <c r="B10" s="271" t="s">
        <v>103</v>
      </c>
      <c r="C10" s="272"/>
      <c r="D10" s="272"/>
      <c r="E10" s="272"/>
      <c r="F10" s="272"/>
      <c r="G10" s="272"/>
      <c r="H10" s="272"/>
      <c r="I10" s="272"/>
      <c r="J10" s="272"/>
      <c r="K10" s="272"/>
      <c r="L10" s="272"/>
      <c r="M10" s="273"/>
    </row>
    <row r="11" spans="1:13" ht="30" customHeight="1">
      <c r="A11" s="187"/>
      <c r="B11" s="274" t="s">
        <v>125</v>
      </c>
      <c r="C11" s="275"/>
      <c r="D11" s="275"/>
      <c r="E11" s="275"/>
      <c r="F11" s="275"/>
      <c r="G11" s="275"/>
      <c r="H11" s="275"/>
      <c r="I11" s="275"/>
      <c r="J11" s="275"/>
      <c r="K11" s="275"/>
      <c r="L11" s="275"/>
      <c r="M11" s="276"/>
    </row>
    <row r="12" spans="1:13" ht="12.75">
      <c r="A12" s="187"/>
      <c r="B12" s="274" t="s">
        <v>155</v>
      </c>
      <c r="C12" s="275"/>
      <c r="D12" s="275"/>
      <c r="E12" s="275"/>
      <c r="F12" s="275"/>
      <c r="G12" s="275"/>
      <c r="H12" s="275"/>
      <c r="I12" s="275"/>
      <c r="J12" s="275"/>
      <c r="K12" s="275"/>
      <c r="L12" s="275"/>
      <c r="M12" s="276"/>
    </row>
    <row r="13" spans="1:13" ht="12.75">
      <c r="A13" s="187"/>
      <c r="B13" s="278" t="s">
        <v>158</v>
      </c>
      <c r="C13" s="279"/>
      <c r="D13" s="279"/>
      <c r="E13" s="279"/>
      <c r="F13" s="279"/>
      <c r="G13" s="279"/>
      <c r="H13" s="279"/>
      <c r="I13" s="279"/>
      <c r="J13" s="279"/>
      <c r="K13" s="279"/>
      <c r="L13" s="279"/>
      <c r="M13" s="280"/>
    </row>
    <row r="14" spans="1:13" ht="12.75">
      <c r="A14" s="187"/>
      <c r="B14" s="274" t="s">
        <v>159</v>
      </c>
      <c r="C14" s="275"/>
      <c r="D14" s="275"/>
      <c r="E14" s="275"/>
      <c r="F14" s="275"/>
      <c r="G14" s="275"/>
      <c r="H14" s="275"/>
      <c r="I14" s="275"/>
      <c r="J14" s="275"/>
      <c r="K14" s="275"/>
      <c r="L14" s="275"/>
      <c r="M14" s="276"/>
    </row>
    <row r="15" spans="1:13" ht="12.75">
      <c r="A15" s="187"/>
      <c r="B15" s="274" t="s">
        <v>104</v>
      </c>
      <c r="C15" s="275"/>
      <c r="D15" s="275"/>
      <c r="E15" s="275"/>
      <c r="F15" s="275"/>
      <c r="G15" s="275"/>
      <c r="H15" s="275"/>
      <c r="I15" s="275"/>
      <c r="J15" s="275"/>
      <c r="K15" s="275"/>
      <c r="L15" s="275"/>
      <c r="M15" s="276"/>
    </row>
    <row r="16" spans="1:13" ht="12.75">
      <c r="A16" s="187"/>
      <c r="B16" s="243"/>
      <c r="C16" s="238"/>
      <c r="D16" s="238"/>
      <c r="E16" s="238"/>
      <c r="F16" s="238"/>
      <c r="G16" s="238"/>
      <c r="H16" s="238"/>
      <c r="I16" s="238"/>
      <c r="J16" s="238"/>
      <c r="K16" s="238"/>
      <c r="L16" s="238"/>
      <c r="M16" s="242"/>
    </row>
    <row r="17" spans="1:13" ht="12.75">
      <c r="A17" s="187"/>
      <c r="B17" s="271" t="s">
        <v>161</v>
      </c>
      <c r="C17" s="272"/>
      <c r="D17" s="272"/>
      <c r="E17" s="272"/>
      <c r="F17" s="272"/>
      <c r="G17" s="272"/>
      <c r="H17" s="272"/>
      <c r="I17" s="272"/>
      <c r="J17" s="272"/>
      <c r="K17" s="272"/>
      <c r="L17" s="272"/>
      <c r="M17" s="273"/>
    </row>
    <row r="18" spans="2:13" ht="12.75">
      <c r="B18" s="243"/>
      <c r="C18" s="238"/>
      <c r="D18" s="238"/>
      <c r="E18" s="238"/>
      <c r="F18" s="238"/>
      <c r="G18" s="238"/>
      <c r="H18" s="238"/>
      <c r="I18" s="238"/>
      <c r="J18" s="238"/>
      <c r="K18" s="238"/>
      <c r="L18" s="238"/>
      <c r="M18" s="242"/>
    </row>
    <row r="19" spans="2:13" ht="12.75">
      <c r="B19" s="243"/>
      <c r="C19" s="251" t="s">
        <v>106</v>
      </c>
      <c r="D19" s="252" t="s">
        <v>107</v>
      </c>
      <c r="E19" s="252" t="s">
        <v>108</v>
      </c>
      <c r="F19" s="252" t="s">
        <v>67</v>
      </c>
      <c r="G19" s="238"/>
      <c r="H19" s="238"/>
      <c r="I19" s="238"/>
      <c r="J19" s="238"/>
      <c r="K19" s="238"/>
      <c r="L19" s="238"/>
      <c r="M19" s="242"/>
    </row>
    <row r="20" spans="2:13" ht="12.75" customHeight="1">
      <c r="B20" s="243"/>
      <c r="C20" s="251" t="s">
        <v>109</v>
      </c>
      <c r="D20" s="253" t="s">
        <v>110</v>
      </c>
      <c r="E20" s="253" t="s">
        <v>111</v>
      </c>
      <c r="F20" s="253" t="s">
        <v>112</v>
      </c>
      <c r="G20" s="238"/>
      <c r="H20" s="238"/>
      <c r="I20" s="238"/>
      <c r="J20" s="238"/>
      <c r="K20" s="238"/>
      <c r="L20" s="238"/>
      <c r="M20" s="242"/>
    </row>
    <row r="21" spans="2:13" ht="12.75" customHeight="1">
      <c r="B21" s="243"/>
      <c r="C21" s="251" t="s">
        <v>113</v>
      </c>
      <c r="D21" s="253" t="s">
        <v>114</v>
      </c>
      <c r="E21" s="253" t="s">
        <v>115</v>
      </c>
      <c r="F21" s="253" t="s">
        <v>116</v>
      </c>
      <c r="G21" s="238"/>
      <c r="H21" s="238"/>
      <c r="I21" s="238"/>
      <c r="J21" s="238"/>
      <c r="K21" s="238"/>
      <c r="L21" s="238"/>
      <c r="M21" s="242"/>
    </row>
    <row r="22" spans="2:13" ht="12.75">
      <c r="B22" s="243"/>
      <c r="C22" s="251" t="s">
        <v>141</v>
      </c>
      <c r="D22" s="253" t="s">
        <v>142</v>
      </c>
      <c r="E22" s="263">
        <v>125000</v>
      </c>
      <c r="F22" s="263">
        <v>500000</v>
      </c>
      <c r="G22" s="238"/>
      <c r="H22" s="250"/>
      <c r="I22" s="238"/>
      <c r="J22" s="259"/>
      <c r="K22" s="260"/>
      <c r="L22" s="260"/>
      <c r="M22" s="261"/>
    </row>
    <row r="23" spans="2:13" ht="12.75" customHeight="1">
      <c r="B23" s="243"/>
      <c r="C23" s="251" t="s">
        <v>143</v>
      </c>
      <c r="D23" s="253" t="s">
        <v>142</v>
      </c>
      <c r="E23" s="253" t="s">
        <v>117</v>
      </c>
      <c r="F23" s="253" t="s">
        <v>117</v>
      </c>
      <c r="G23" s="238"/>
      <c r="H23" s="238"/>
      <c r="I23" s="238"/>
      <c r="J23" s="250"/>
      <c r="K23" s="270"/>
      <c r="L23" s="270"/>
      <c r="M23" s="269"/>
    </row>
    <row r="24" spans="2:13" ht="12.75" customHeight="1">
      <c r="B24" s="243"/>
      <c r="C24" s="251" t="s">
        <v>118</v>
      </c>
      <c r="D24" s="253" t="s">
        <v>119</v>
      </c>
      <c r="E24" s="253" t="s">
        <v>119</v>
      </c>
      <c r="F24" s="253" t="s">
        <v>120</v>
      </c>
      <c r="G24" s="238"/>
      <c r="H24" s="238"/>
      <c r="I24" s="238"/>
      <c r="J24" s="250"/>
      <c r="K24" s="270"/>
      <c r="L24" s="270"/>
      <c r="M24" s="269"/>
    </row>
    <row r="25" spans="2:13" ht="12.75">
      <c r="B25" s="243"/>
      <c r="C25" s="251" t="s">
        <v>160</v>
      </c>
      <c r="D25" s="253" t="s">
        <v>121</v>
      </c>
      <c r="E25" s="253" t="s">
        <v>122</v>
      </c>
      <c r="F25" s="253" t="s">
        <v>123</v>
      </c>
      <c r="G25" s="238"/>
      <c r="H25" s="238"/>
      <c r="I25" s="238"/>
      <c r="J25" s="250"/>
      <c r="K25" s="270"/>
      <c r="L25" s="270"/>
      <c r="M25" s="269"/>
    </row>
    <row r="26" spans="2:13" ht="12.75">
      <c r="B26" s="243"/>
      <c r="C26" s="238"/>
      <c r="D26" s="238"/>
      <c r="E26" s="238"/>
      <c r="F26" s="238"/>
      <c r="G26" s="238"/>
      <c r="H26" s="238"/>
      <c r="I26" s="238"/>
      <c r="J26" s="250"/>
      <c r="K26" s="270"/>
      <c r="L26" s="270"/>
      <c r="M26" s="269"/>
    </row>
    <row r="27" spans="2:13" ht="12.75">
      <c r="B27" s="243"/>
      <c r="C27" s="238"/>
      <c r="D27" s="238"/>
      <c r="E27" s="238"/>
      <c r="F27" s="238"/>
      <c r="G27" s="238"/>
      <c r="H27" s="238"/>
      <c r="I27" s="238"/>
      <c r="J27" s="250"/>
      <c r="K27" s="270"/>
      <c r="L27" s="270"/>
      <c r="M27" s="269"/>
    </row>
    <row r="28" spans="2:13" ht="12.75">
      <c r="B28" s="243"/>
      <c r="C28" s="238"/>
      <c r="D28" s="238"/>
      <c r="E28" s="238"/>
      <c r="F28" s="238"/>
      <c r="G28" s="238"/>
      <c r="H28" s="238"/>
      <c r="I28" s="238"/>
      <c r="J28" s="250"/>
      <c r="K28" s="270"/>
      <c r="L28" s="270"/>
      <c r="M28" s="269"/>
    </row>
    <row r="29" spans="2:13" ht="12.75">
      <c r="B29" s="243"/>
      <c r="C29" s="238"/>
      <c r="D29" s="238"/>
      <c r="E29" s="238"/>
      <c r="F29" s="238"/>
      <c r="G29" s="238"/>
      <c r="H29" s="238"/>
      <c r="I29" s="238"/>
      <c r="J29" s="250"/>
      <c r="K29" s="254"/>
      <c r="L29" s="254"/>
      <c r="M29" s="249"/>
    </row>
    <row r="30" spans="2:13" ht="12.75">
      <c r="B30" s="265" t="s">
        <v>138</v>
      </c>
      <c r="C30" s="311"/>
      <c r="D30" s="311"/>
      <c r="E30" s="311"/>
      <c r="F30" s="311"/>
      <c r="G30" s="238"/>
      <c r="H30" s="238"/>
      <c r="I30" s="238"/>
      <c r="J30" s="250"/>
      <c r="K30" s="254"/>
      <c r="L30" s="254"/>
      <c r="M30" s="249"/>
    </row>
    <row r="31" spans="2:13" ht="14.25">
      <c r="B31" s="243" t="s">
        <v>165</v>
      </c>
      <c r="C31" s="238"/>
      <c r="D31" s="238"/>
      <c r="E31" s="238"/>
      <c r="F31" s="238"/>
      <c r="G31" s="238"/>
      <c r="H31" s="238"/>
      <c r="I31" s="238"/>
      <c r="J31" s="250"/>
      <c r="K31" s="255"/>
      <c r="L31" s="255"/>
      <c r="M31" s="262"/>
    </row>
    <row r="32" spans="2:13" ht="12.75" customHeight="1" hidden="1">
      <c r="B32" s="243" t="s">
        <v>137</v>
      </c>
      <c r="C32" s="238"/>
      <c r="D32" s="238"/>
      <c r="E32" s="238"/>
      <c r="F32" s="238"/>
      <c r="G32" s="238"/>
      <c r="H32" s="238"/>
      <c r="I32" s="238"/>
      <c r="J32" s="250"/>
      <c r="K32" s="254"/>
      <c r="L32" s="254"/>
      <c r="M32" s="249"/>
    </row>
    <row r="33" spans="2:13" ht="12.75">
      <c r="B33" s="243" t="s">
        <v>137</v>
      </c>
      <c r="C33" s="238"/>
      <c r="D33" s="238"/>
      <c r="E33" s="238"/>
      <c r="F33" s="238"/>
      <c r="G33" s="238"/>
      <c r="H33" s="238"/>
      <c r="I33" s="238"/>
      <c r="J33" s="250"/>
      <c r="K33" s="254"/>
      <c r="L33" s="256"/>
      <c r="M33" s="249"/>
    </row>
    <row r="34" spans="2:13" ht="14.25">
      <c r="B34" s="243" t="s">
        <v>166</v>
      </c>
      <c r="C34" s="312"/>
      <c r="D34" s="238"/>
      <c r="E34" s="238"/>
      <c r="F34" s="238"/>
      <c r="G34" s="238"/>
      <c r="H34" s="238"/>
      <c r="I34" s="238"/>
      <c r="J34" s="250"/>
      <c r="K34" s="255"/>
      <c r="L34" s="255"/>
      <c r="M34" s="262"/>
    </row>
    <row r="35" spans="2:13" ht="12.75">
      <c r="B35" s="243"/>
      <c r="C35" s="238"/>
      <c r="D35" s="238"/>
      <c r="E35" s="238"/>
      <c r="F35" s="238"/>
      <c r="G35" s="238"/>
      <c r="H35" s="238"/>
      <c r="I35" s="238"/>
      <c r="J35" s="250"/>
      <c r="K35" s="254"/>
      <c r="L35" s="254"/>
      <c r="M35" s="249"/>
    </row>
    <row r="36" spans="2:13" ht="14.25">
      <c r="B36" s="243"/>
      <c r="C36" s="238"/>
      <c r="D36" s="238"/>
      <c r="E36" s="238"/>
      <c r="F36" s="238"/>
      <c r="G36" s="238"/>
      <c r="H36" s="238"/>
      <c r="I36" s="238"/>
      <c r="J36" s="250"/>
      <c r="K36" s="257"/>
      <c r="L36" s="258"/>
      <c r="M36" s="249"/>
    </row>
    <row r="37" spans="2:13" ht="14.25">
      <c r="B37" s="243"/>
      <c r="C37" s="238"/>
      <c r="D37" s="238"/>
      <c r="E37" s="238"/>
      <c r="F37" s="238"/>
      <c r="G37" s="238"/>
      <c r="H37" s="238"/>
      <c r="I37" s="238"/>
      <c r="J37" s="250"/>
      <c r="K37" s="255"/>
      <c r="L37" s="255"/>
      <c r="M37" s="262"/>
    </row>
    <row r="38" spans="2:13" ht="12.75">
      <c r="B38" s="243"/>
      <c r="C38" s="238"/>
      <c r="D38" s="238"/>
      <c r="E38" s="238"/>
      <c r="F38" s="238"/>
      <c r="G38" s="238"/>
      <c r="H38" s="238"/>
      <c r="I38" s="238"/>
      <c r="J38" s="238"/>
      <c r="K38" s="238"/>
      <c r="L38" s="238"/>
      <c r="M38" s="242"/>
    </row>
    <row r="39" spans="2:13" ht="12.75">
      <c r="B39" s="243"/>
      <c r="C39" s="238"/>
      <c r="D39" s="238"/>
      <c r="E39" s="238"/>
      <c r="F39" s="238"/>
      <c r="G39" s="238"/>
      <c r="H39" s="238"/>
      <c r="I39" s="238"/>
      <c r="J39" s="238"/>
      <c r="K39" s="238"/>
      <c r="L39" s="238"/>
      <c r="M39" s="242"/>
    </row>
    <row r="40" spans="2:13" ht="13.5" thickBot="1">
      <c r="B40" s="244"/>
      <c r="C40" s="245"/>
      <c r="D40" s="245"/>
      <c r="E40" s="245"/>
      <c r="F40" s="245"/>
      <c r="G40" s="245"/>
      <c r="H40" s="245"/>
      <c r="I40" s="245"/>
      <c r="J40" s="245"/>
      <c r="K40" s="245"/>
      <c r="L40" s="245"/>
      <c r="M40" s="246"/>
    </row>
  </sheetData>
  <sheetProtection/>
  <mergeCells count="19">
    <mergeCell ref="B9:M9"/>
    <mergeCell ref="B10:M10"/>
    <mergeCell ref="B15:M15"/>
    <mergeCell ref="B2:M2"/>
    <mergeCell ref="B6:C6"/>
    <mergeCell ref="B11:M11"/>
    <mergeCell ref="B12:M12"/>
    <mergeCell ref="B13:M13"/>
    <mergeCell ref="B14:M14"/>
    <mergeCell ref="B4:M4"/>
    <mergeCell ref="B5:M5"/>
    <mergeCell ref="B8:M8"/>
    <mergeCell ref="M23:M25"/>
    <mergeCell ref="K26:K28"/>
    <mergeCell ref="L26:L28"/>
    <mergeCell ref="M26:M28"/>
    <mergeCell ref="B17:M17"/>
    <mergeCell ref="K23:K25"/>
    <mergeCell ref="L23:L25"/>
  </mergeCells>
  <hyperlinks>
    <hyperlink ref="D6" r:id="rId1" display="Sport New Zealand: Guidance Document for Sport Field Development"/>
  </hyperlinks>
  <printOptions/>
  <pageMargins left="0.25" right="0.25" top="0.75" bottom="0.75" header="0.3" footer="0.3"/>
  <pageSetup horizontalDpi="600" verticalDpi="600" orientation="landscape" paperSize="8"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I99"/>
  <sheetViews>
    <sheetView zoomScale="70" zoomScaleNormal="70" zoomScalePageLayoutView="0" workbookViewId="0" topLeftCell="A1">
      <selection activeCell="L21" sqref="L21"/>
    </sheetView>
  </sheetViews>
  <sheetFormatPr defaultColWidth="9.140625" defaultRowHeight="15"/>
  <cols>
    <col min="1" max="1" width="28.7109375" style="0" customWidth="1"/>
    <col min="2" max="2" width="15.57421875" style="0" customWidth="1"/>
    <col min="3" max="3" width="16.7109375" style="0" customWidth="1"/>
    <col min="4" max="4" width="14.8515625" style="0" customWidth="1"/>
    <col min="5" max="5" width="15.8515625" style="0" customWidth="1"/>
    <col min="6" max="6" width="12.28125" style="0" customWidth="1"/>
    <col min="7" max="7" width="12.57421875" style="0" bestFit="1" customWidth="1"/>
    <col min="8" max="8" width="12.8515625" style="0" customWidth="1"/>
    <col min="9" max="9" width="12.421875" style="0" bestFit="1" customWidth="1"/>
    <col min="10" max="10" width="12.140625" style="0" customWidth="1"/>
    <col min="11" max="11" width="12.57421875" style="0" bestFit="1" customWidth="1"/>
    <col min="12" max="12" width="12.8515625" style="0" customWidth="1"/>
    <col min="13" max="13" width="12.57421875" style="0" bestFit="1" customWidth="1"/>
    <col min="14" max="14" width="13.57421875" style="0" bestFit="1" customWidth="1"/>
    <col min="15" max="15" width="13.7109375" style="0" customWidth="1"/>
    <col min="16" max="16" width="12.57421875" style="0" bestFit="1" customWidth="1"/>
    <col min="17" max="17" width="21.28125" style="0" customWidth="1"/>
    <col min="18" max="18" width="17.421875" style="0" customWidth="1"/>
    <col min="19" max="19" width="17.57421875" style="0" customWidth="1"/>
    <col min="20" max="20" width="17.00390625" style="0" customWidth="1"/>
    <col min="21" max="21" width="17.8515625" style="0" bestFit="1" customWidth="1"/>
    <col min="22" max="22" width="13.7109375" style="0" customWidth="1"/>
    <col min="23" max="23" width="14.00390625" style="0" customWidth="1"/>
    <col min="24" max="24" width="13.57421875" style="0" customWidth="1"/>
    <col min="25" max="25" width="12.421875" style="0" bestFit="1" customWidth="1"/>
    <col min="26" max="26" width="12.140625" style="0" customWidth="1"/>
    <col min="27" max="27" width="13.28125" style="0" customWidth="1"/>
    <col min="28" max="28" width="13.8515625" style="0" customWidth="1"/>
    <col min="29" max="29" width="12.57421875" style="0" customWidth="1"/>
    <col min="30" max="30" width="14.140625" style="0" customWidth="1"/>
    <col min="31" max="31" width="12.57421875" style="0" customWidth="1"/>
    <col min="32" max="32" width="14.421875" style="0" customWidth="1"/>
    <col min="33" max="33" width="21.28125" style="0" customWidth="1"/>
  </cols>
  <sheetData>
    <row r="1" ht="14.25">
      <c r="A1" t="s">
        <v>73</v>
      </c>
    </row>
    <row r="2" ht="14.25">
      <c r="A2" s="2" t="s">
        <v>22</v>
      </c>
    </row>
    <row r="3" ht="14.25">
      <c r="A3" t="s">
        <v>75</v>
      </c>
    </row>
    <row r="4" spans="1:4" ht="14.25">
      <c r="A4" s="62"/>
      <c r="B4" s="62"/>
      <c r="C4" s="11"/>
      <c r="D4" s="11"/>
    </row>
    <row r="5" spans="1:4" ht="14.25">
      <c r="A5" s="90" t="s">
        <v>60</v>
      </c>
      <c r="B5" s="91"/>
      <c r="C5" s="11"/>
      <c r="D5" s="11"/>
    </row>
    <row r="6" spans="1:4" ht="14.25">
      <c r="A6" s="62"/>
      <c r="B6" s="62"/>
      <c r="C6" s="11"/>
      <c r="D6" s="11"/>
    </row>
    <row r="7" spans="2:4" ht="14.25">
      <c r="B7" s="17" t="s">
        <v>48</v>
      </c>
      <c r="D7" s="11"/>
    </row>
    <row r="8" spans="1:3" ht="14.25">
      <c r="A8" s="7" t="s">
        <v>0</v>
      </c>
      <c r="B8" s="28" t="s">
        <v>1</v>
      </c>
      <c r="C8" s="33"/>
    </row>
    <row r="9" spans="1:4" ht="14.25">
      <c r="A9" s="6" t="s">
        <v>2</v>
      </c>
      <c r="B9" s="34">
        <v>0.03</v>
      </c>
      <c r="C9" s="33"/>
      <c r="D9" s="56" t="s">
        <v>3</v>
      </c>
    </row>
    <row r="10" spans="1:9" ht="14.25">
      <c r="A10" s="6" t="s">
        <v>4</v>
      </c>
      <c r="B10" s="34">
        <f>5%+B9</f>
        <v>0.08</v>
      </c>
      <c r="C10" s="33"/>
      <c r="D10" s="56" t="s">
        <v>61</v>
      </c>
      <c r="F10" s="3"/>
      <c r="G10" s="3"/>
      <c r="H10" s="3"/>
      <c r="I10" s="3"/>
    </row>
    <row r="11" spans="1:10" ht="14.25">
      <c r="A11" s="24" t="s">
        <v>24</v>
      </c>
      <c r="B11" s="108" t="s">
        <v>68</v>
      </c>
      <c r="C11" s="107" t="s">
        <v>71</v>
      </c>
      <c r="D11" s="104" t="s">
        <v>67</v>
      </c>
      <c r="E11" s="60" t="s">
        <v>5</v>
      </c>
      <c r="G11" s="3"/>
      <c r="H11" s="3"/>
      <c r="I11" s="3"/>
      <c r="J11" s="3"/>
    </row>
    <row r="12" spans="1:5" ht="14.25">
      <c r="A12" s="13" t="s">
        <v>8</v>
      </c>
      <c r="B12" s="29">
        <v>0</v>
      </c>
      <c r="C12" s="29">
        <v>0</v>
      </c>
      <c r="D12" s="59">
        <v>0</v>
      </c>
      <c r="E12" s="61"/>
    </row>
    <row r="13" spans="1:5" ht="14.25">
      <c r="A13" s="13" t="s">
        <v>9</v>
      </c>
      <c r="B13" s="29">
        <v>0</v>
      </c>
      <c r="C13" s="29">
        <v>0</v>
      </c>
      <c r="D13" s="59">
        <v>0</v>
      </c>
      <c r="E13" s="61"/>
    </row>
    <row r="14" spans="1:4" ht="14.25">
      <c r="A14" s="13" t="s">
        <v>54</v>
      </c>
      <c r="B14" s="29">
        <v>0</v>
      </c>
      <c r="C14" s="29">
        <v>0</v>
      </c>
      <c r="D14" s="29">
        <v>0</v>
      </c>
    </row>
    <row r="15" spans="1:21" ht="14.25">
      <c r="A15" s="13" t="s">
        <v>10</v>
      </c>
      <c r="B15" s="30">
        <v>0</v>
      </c>
      <c r="C15" s="30">
        <v>0</v>
      </c>
      <c r="D15" s="30">
        <v>0</v>
      </c>
      <c r="Q15" s="38" t="s">
        <v>23</v>
      </c>
      <c r="R15" s="39"/>
      <c r="S15" s="39"/>
      <c r="T15" s="39"/>
      <c r="U15" s="55"/>
    </row>
    <row r="16" spans="1:21" ht="14.25">
      <c r="A16" s="13" t="s">
        <v>27</v>
      </c>
      <c r="B16" s="31">
        <v>0</v>
      </c>
      <c r="C16" s="31">
        <v>0</v>
      </c>
      <c r="D16" s="31">
        <v>0</v>
      </c>
      <c r="Q16" s="40"/>
      <c r="R16" s="41" t="s">
        <v>25</v>
      </c>
      <c r="S16" s="41" t="s">
        <v>68</v>
      </c>
      <c r="T16" s="45" t="s">
        <v>71</v>
      </c>
      <c r="U16" s="50" t="s">
        <v>67</v>
      </c>
    </row>
    <row r="17" spans="1:21" ht="14.25">
      <c r="A17" s="13" t="s">
        <v>45</v>
      </c>
      <c r="B17" s="32">
        <v>0</v>
      </c>
      <c r="C17" s="32">
        <v>0</v>
      </c>
      <c r="D17" s="32">
        <v>0</v>
      </c>
      <c r="E17" s="57" t="s">
        <v>28</v>
      </c>
      <c r="P17" s="11"/>
      <c r="Q17" s="287" t="s">
        <v>11</v>
      </c>
      <c r="R17" s="288"/>
      <c r="S17" s="102" t="e">
        <f>AG37</f>
        <v>#DIV/0!</v>
      </c>
      <c r="T17" s="46" t="e">
        <f>AG51</f>
        <v>#DIV/0!</v>
      </c>
      <c r="U17" s="51" t="e">
        <f>AG65</f>
        <v>#DIV/0!</v>
      </c>
    </row>
    <row r="18" spans="1:22" ht="14.25">
      <c r="A18" s="14" t="s">
        <v>46</v>
      </c>
      <c r="B18" s="32">
        <v>0</v>
      </c>
      <c r="C18" s="32">
        <v>0</v>
      </c>
      <c r="D18" s="32">
        <v>0</v>
      </c>
      <c r="E18" s="58" t="s">
        <v>29</v>
      </c>
      <c r="F18" s="33"/>
      <c r="G18" s="33"/>
      <c r="H18" s="33"/>
      <c r="I18" s="33"/>
      <c r="J18" s="33"/>
      <c r="K18" s="33"/>
      <c r="L18" s="33"/>
      <c r="Q18" s="284" t="s">
        <v>12</v>
      </c>
      <c r="R18" s="285"/>
      <c r="S18" s="109" t="e">
        <f>C70</f>
        <v>#DIV/0!</v>
      </c>
      <c r="T18" s="47" t="e">
        <f>D70</f>
        <v>#DIV/0!</v>
      </c>
      <c r="U18" s="52" t="e">
        <f>E70</f>
        <v>#DIV/0!</v>
      </c>
      <c r="V18" t="s">
        <v>72</v>
      </c>
    </row>
    <row r="19" spans="1:21" ht="14.25">
      <c r="A19" s="35" t="s">
        <v>47</v>
      </c>
      <c r="B19" s="36">
        <v>0</v>
      </c>
      <c r="C19" s="36">
        <v>0</v>
      </c>
      <c r="D19" s="37">
        <v>0</v>
      </c>
      <c r="E19" s="117" t="s">
        <v>76</v>
      </c>
      <c r="Q19" s="284" t="s">
        <v>26</v>
      </c>
      <c r="R19" s="286"/>
      <c r="S19" s="103">
        <v>102.43</v>
      </c>
      <c r="T19" s="48">
        <v>102.43</v>
      </c>
      <c r="U19" s="53">
        <v>47.16</v>
      </c>
    </row>
    <row r="20" spans="1:21" ht="28.5">
      <c r="A20" s="12" t="s">
        <v>42</v>
      </c>
      <c r="B20" s="32">
        <v>0</v>
      </c>
      <c r="C20" s="32">
        <v>0</v>
      </c>
      <c r="D20" s="32">
        <v>0</v>
      </c>
      <c r="E20" s="57"/>
      <c r="Q20" s="131" t="s">
        <v>43</v>
      </c>
      <c r="R20" s="132"/>
      <c r="S20" s="115">
        <f>S19*$B$24</f>
        <v>0</v>
      </c>
      <c r="T20" s="116">
        <f>T19*$C$24</f>
        <v>0</v>
      </c>
      <c r="U20" s="116">
        <f>U19*$D$24</f>
        <v>0</v>
      </c>
    </row>
    <row r="21" spans="1:5" ht="14.25">
      <c r="A21" s="12" t="s">
        <v>30</v>
      </c>
      <c r="B21" s="32">
        <v>0</v>
      </c>
      <c r="C21" s="32">
        <v>0</v>
      </c>
      <c r="D21" s="32">
        <v>0</v>
      </c>
      <c r="E21" s="57"/>
    </row>
    <row r="22" spans="1:5" ht="14.25">
      <c r="A22" s="12" t="s">
        <v>31</v>
      </c>
      <c r="B22" s="16">
        <f>B17*B19*B20</f>
        <v>0</v>
      </c>
      <c r="C22" s="16">
        <f>C17*C19*C20</f>
        <v>0</v>
      </c>
      <c r="D22" s="16">
        <f>D17*D19*D20</f>
        <v>0</v>
      </c>
      <c r="E22" s="57" t="s">
        <v>41</v>
      </c>
    </row>
    <row r="23" spans="1:4" ht="14.25">
      <c r="A23" s="12" t="s">
        <v>32</v>
      </c>
      <c r="B23" s="17">
        <f>B18*B21</f>
        <v>0</v>
      </c>
      <c r="C23" s="17">
        <f>C18*C21</f>
        <v>0</v>
      </c>
      <c r="D23" s="17">
        <f>D18*D21</f>
        <v>0</v>
      </c>
    </row>
    <row r="24" spans="1:4" ht="14.25">
      <c r="A24" s="12" t="s">
        <v>33</v>
      </c>
      <c r="B24" s="16">
        <f>B22+B23</f>
        <v>0</v>
      </c>
      <c r="C24" s="16">
        <f>C22+C23</f>
        <v>0</v>
      </c>
      <c r="D24" s="16">
        <f>D22+D23</f>
        <v>0</v>
      </c>
    </row>
    <row r="25" ht="14.25" thickBot="1"/>
    <row r="26" spans="1:33" s="2" customFormat="1" ht="14.25">
      <c r="A26" s="99" t="s">
        <v>13</v>
      </c>
      <c r="B26" s="97">
        <v>0</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8" t="s">
        <v>14</v>
      </c>
    </row>
    <row r="27" spans="1:33" ht="14.25">
      <c r="A27" s="105" t="s">
        <v>69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7"/>
    </row>
    <row r="28" spans="1:33" ht="14.25">
      <c r="A28" s="84" t="s">
        <v>15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68"/>
    </row>
    <row r="29" spans="1:33" ht="14.25">
      <c r="A29" s="85" t="s">
        <v>16</v>
      </c>
      <c r="B29" s="64">
        <f>-B12</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9">
        <f>SUM(B29:AF29)</f>
        <v>0</v>
      </c>
    </row>
    <row r="30" spans="1:33" s="121" customFormat="1" ht="14.25">
      <c r="A30" s="118" t="s">
        <v>17</v>
      </c>
      <c r="B30" s="119"/>
      <c r="C30" s="119">
        <f aca="true" t="shared" si="0" ref="C30:AF30">-$B$13*(1+$B$9)^C26</f>
        <v>0</v>
      </c>
      <c r="D30" s="119">
        <f t="shared" si="0"/>
        <v>0</v>
      </c>
      <c r="E30" s="119">
        <f t="shared" si="0"/>
        <v>0</v>
      </c>
      <c r="F30" s="119">
        <f t="shared" si="0"/>
        <v>0</v>
      </c>
      <c r="G30" s="119">
        <f t="shared" si="0"/>
        <v>0</v>
      </c>
      <c r="H30" s="119">
        <f t="shared" si="0"/>
        <v>0</v>
      </c>
      <c r="I30" s="119">
        <f t="shared" si="0"/>
        <v>0</v>
      </c>
      <c r="J30" s="119">
        <f t="shared" si="0"/>
        <v>0</v>
      </c>
      <c r="K30" s="119">
        <f t="shared" si="0"/>
        <v>0</v>
      </c>
      <c r="L30" s="119">
        <f t="shared" si="0"/>
        <v>0</v>
      </c>
      <c r="M30" s="119">
        <f t="shared" si="0"/>
        <v>0</v>
      </c>
      <c r="N30" s="119">
        <f t="shared" si="0"/>
        <v>0</v>
      </c>
      <c r="O30" s="119">
        <f t="shared" si="0"/>
        <v>0</v>
      </c>
      <c r="P30" s="119">
        <f t="shared" si="0"/>
        <v>0</v>
      </c>
      <c r="Q30" s="119">
        <f t="shared" si="0"/>
        <v>0</v>
      </c>
      <c r="R30" s="119">
        <f t="shared" si="0"/>
        <v>0</v>
      </c>
      <c r="S30" s="119">
        <f t="shared" si="0"/>
        <v>0</v>
      </c>
      <c r="T30" s="119">
        <f t="shared" si="0"/>
        <v>0</v>
      </c>
      <c r="U30" s="119">
        <f t="shared" si="0"/>
        <v>0</v>
      </c>
      <c r="V30" s="119">
        <f t="shared" si="0"/>
        <v>0</v>
      </c>
      <c r="W30" s="119">
        <f t="shared" si="0"/>
        <v>0</v>
      </c>
      <c r="X30" s="119">
        <f t="shared" si="0"/>
        <v>0</v>
      </c>
      <c r="Y30" s="119">
        <f t="shared" si="0"/>
        <v>0</v>
      </c>
      <c r="Z30" s="119">
        <f t="shared" si="0"/>
        <v>0</v>
      </c>
      <c r="AA30" s="119">
        <f t="shared" si="0"/>
        <v>0</v>
      </c>
      <c r="AB30" s="119">
        <f t="shared" si="0"/>
        <v>0</v>
      </c>
      <c r="AC30" s="119">
        <f t="shared" si="0"/>
        <v>0</v>
      </c>
      <c r="AD30" s="119">
        <f t="shared" si="0"/>
        <v>0</v>
      </c>
      <c r="AE30" s="119">
        <f t="shared" si="0"/>
        <v>0</v>
      </c>
      <c r="AF30" s="119">
        <f t="shared" si="0"/>
        <v>0</v>
      </c>
      <c r="AG30" s="120">
        <f>SUM(B30:AF30)</f>
        <v>0</v>
      </c>
    </row>
    <row r="31" spans="1:33" s="121" customFormat="1" ht="14.25">
      <c r="A31" s="118" t="s">
        <v>18</v>
      </c>
      <c r="B31" s="119"/>
      <c r="C31" s="119" t="e">
        <f aca="true" t="shared" si="1" ref="C31:AF31">-IF(C26/$B$15=(ROUND(C26/$B$15,0)),$B$14*(1+Inflation)^C26,0)</f>
        <v>#DIV/0!</v>
      </c>
      <c r="D31" s="119" t="e">
        <f t="shared" si="1"/>
        <v>#DIV/0!</v>
      </c>
      <c r="E31" s="119" t="e">
        <f t="shared" si="1"/>
        <v>#DIV/0!</v>
      </c>
      <c r="F31" s="119" t="e">
        <f t="shared" si="1"/>
        <v>#DIV/0!</v>
      </c>
      <c r="G31" s="119" t="e">
        <f t="shared" si="1"/>
        <v>#DIV/0!</v>
      </c>
      <c r="H31" s="119" t="e">
        <f t="shared" si="1"/>
        <v>#DIV/0!</v>
      </c>
      <c r="I31" s="119" t="e">
        <f t="shared" si="1"/>
        <v>#DIV/0!</v>
      </c>
      <c r="J31" s="119" t="e">
        <f t="shared" si="1"/>
        <v>#DIV/0!</v>
      </c>
      <c r="K31" s="119" t="e">
        <f t="shared" si="1"/>
        <v>#DIV/0!</v>
      </c>
      <c r="L31" s="119" t="e">
        <f t="shared" si="1"/>
        <v>#DIV/0!</v>
      </c>
      <c r="M31" s="119" t="e">
        <f t="shared" si="1"/>
        <v>#DIV/0!</v>
      </c>
      <c r="N31" s="119" t="e">
        <f t="shared" si="1"/>
        <v>#DIV/0!</v>
      </c>
      <c r="O31" s="119" t="e">
        <f t="shared" si="1"/>
        <v>#DIV/0!</v>
      </c>
      <c r="P31" s="119" t="e">
        <f t="shared" si="1"/>
        <v>#DIV/0!</v>
      </c>
      <c r="Q31" s="119" t="e">
        <f t="shared" si="1"/>
        <v>#DIV/0!</v>
      </c>
      <c r="R31" s="119" t="e">
        <f t="shared" si="1"/>
        <v>#DIV/0!</v>
      </c>
      <c r="S31" s="119" t="e">
        <f t="shared" si="1"/>
        <v>#DIV/0!</v>
      </c>
      <c r="T31" s="119" t="e">
        <f t="shared" si="1"/>
        <v>#DIV/0!</v>
      </c>
      <c r="U31" s="119" t="e">
        <f t="shared" si="1"/>
        <v>#DIV/0!</v>
      </c>
      <c r="V31" s="119" t="e">
        <f t="shared" si="1"/>
        <v>#DIV/0!</v>
      </c>
      <c r="W31" s="119" t="e">
        <f t="shared" si="1"/>
        <v>#DIV/0!</v>
      </c>
      <c r="X31" s="119" t="e">
        <f t="shared" si="1"/>
        <v>#DIV/0!</v>
      </c>
      <c r="Y31" s="119" t="e">
        <f t="shared" si="1"/>
        <v>#DIV/0!</v>
      </c>
      <c r="Z31" s="119" t="e">
        <f t="shared" si="1"/>
        <v>#DIV/0!</v>
      </c>
      <c r="AA31" s="119" t="e">
        <f t="shared" si="1"/>
        <v>#DIV/0!</v>
      </c>
      <c r="AB31" s="119" t="e">
        <f t="shared" si="1"/>
        <v>#DIV/0!</v>
      </c>
      <c r="AC31" s="119" t="e">
        <f t="shared" si="1"/>
        <v>#DIV/0!</v>
      </c>
      <c r="AD31" s="119" t="e">
        <f t="shared" si="1"/>
        <v>#DIV/0!</v>
      </c>
      <c r="AE31" s="119" t="e">
        <f t="shared" si="1"/>
        <v>#DIV/0!</v>
      </c>
      <c r="AF31" s="119" t="e">
        <f t="shared" si="1"/>
        <v>#DIV/0!</v>
      </c>
      <c r="AG31" s="120" t="e">
        <f>SUM(B31:AF31)</f>
        <v>#DIV/0!</v>
      </c>
    </row>
    <row r="32" spans="1:33" ht="14.25">
      <c r="A32" s="84" t="s">
        <v>19</v>
      </c>
      <c r="B32" s="18">
        <f>SUM(B29:B31)</f>
        <v>0</v>
      </c>
      <c r="C32" s="18" t="e">
        <f aca="true" t="shared" si="2" ref="C32:AF32">SUM(C29:C31)</f>
        <v>#DIV/0!</v>
      </c>
      <c r="D32" s="18" t="e">
        <f t="shared" si="2"/>
        <v>#DIV/0!</v>
      </c>
      <c r="E32" s="18" t="e">
        <f t="shared" si="2"/>
        <v>#DIV/0!</v>
      </c>
      <c r="F32" s="18" t="e">
        <f t="shared" si="2"/>
        <v>#DIV/0!</v>
      </c>
      <c r="G32" s="18" t="e">
        <f t="shared" si="2"/>
        <v>#DIV/0!</v>
      </c>
      <c r="H32" s="18" t="e">
        <f t="shared" si="2"/>
        <v>#DIV/0!</v>
      </c>
      <c r="I32" s="18" t="e">
        <f t="shared" si="2"/>
        <v>#DIV/0!</v>
      </c>
      <c r="J32" s="18" t="e">
        <f t="shared" si="2"/>
        <v>#DIV/0!</v>
      </c>
      <c r="K32" s="18" t="e">
        <f t="shared" si="2"/>
        <v>#DIV/0!</v>
      </c>
      <c r="L32" s="18" t="e">
        <f t="shared" si="2"/>
        <v>#DIV/0!</v>
      </c>
      <c r="M32" s="18" t="e">
        <f t="shared" si="2"/>
        <v>#DIV/0!</v>
      </c>
      <c r="N32" s="18" t="e">
        <f t="shared" si="2"/>
        <v>#DIV/0!</v>
      </c>
      <c r="O32" s="18" t="e">
        <f t="shared" si="2"/>
        <v>#DIV/0!</v>
      </c>
      <c r="P32" s="18" t="e">
        <f t="shared" si="2"/>
        <v>#DIV/0!</v>
      </c>
      <c r="Q32" s="18" t="e">
        <f t="shared" si="2"/>
        <v>#DIV/0!</v>
      </c>
      <c r="R32" s="18" t="e">
        <f t="shared" si="2"/>
        <v>#DIV/0!</v>
      </c>
      <c r="S32" s="18" t="e">
        <f t="shared" si="2"/>
        <v>#DIV/0!</v>
      </c>
      <c r="T32" s="18" t="e">
        <f t="shared" si="2"/>
        <v>#DIV/0!</v>
      </c>
      <c r="U32" s="18" t="e">
        <f t="shared" si="2"/>
        <v>#DIV/0!</v>
      </c>
      <c r="V32" s="18" t="e">
        <f t="shared" si="2"/>
        <v>#DIV/0!</v>
      </c>
      <c r="W32" s="18" t="e">
        <f t="shared" si="2"/>
        <v>#DIV/0!</v>
      </c>
      <c r="X32" s="18" t="e">
        <f t="shared" si="2"/>
        <v>#DIV/0!</v>
      </c>
      <c r="Y32" s="18" t="e">
        <f t="shared" si="2"/>
        <v>#DIV/0!</v>
      </c>
      <c r="Z32" s="18" t="e">
        <f t="shared" si="2"/>
        <v>#DIV/0!</v>
      </c>
      <c r="AA32" s="18" t="e">
        <f t="shared" si="2"/>
        <v>#DIV/0!</v>
      </c>
      <c r="AB32" s="18" t="e">
        <f t="shared" si="2"/>
        <v>#DIV/0!</v>
      </c>
      <c r="AC32" s="18" t="e">
        <f t="shared" si="2"/>
        <v>#DIV/0!</v>
      </c>
      <c r="AD32" s="18" t="e">
        <f t="shared" si="2"/>
        <v>#DIV/0!</v>
      </c>
      <c r="AE32" s="18" t="e">
        <f t="shared" si="2"/>
        <v>#DIV/0!</v>
      </c>
      <c r="AF32" s="18" t="e">
        <f t="shared" si="2"/>
        <v>#DIV/0!</v>
      </c>
      <c r="AG32" s="70" t="e">
        <f>SUM(B32:AF32)</f>
        <v>#DIV/0!</v>
      </c>
    </row>
    <row r="33" spans="1:33" ht="14.25">
      <c r="A33" s="84"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9"/>
    </row>
    <row r="34" spans="1:33" s="121" customFormat="1" ht="14.25">
      <c r="A34" s="118" t="s">
        <v>35</v>
      </c>
      <c r="B34" s="119"/>
      <c r="C34" s="119">
        <f>$B$22*$B$16*(1+$B$9)^C$26</f>
        <v>0</v>
      </c>
      <c r="D34" s="119">
        <f aca="true" t="shared" si="3" ref="D34:AF34">$B$22*$B$16*(1+$B$9)^D$26</f>
        <v>0</v>
      </c>
      <c r="E34" s="119">
        <f t="shared" si="3"/>
        <v>0</v>
      </c>
      <c r="F34" s="119">
        <f t="shared" si="3"/>
        <v>0</v>
      </c>
      <c r="G34" s="119">
        <f t="shared" si="3"/>
        <v>0</v>
      </c>
      <c r="H34" s="119">
        <f t="shared" si="3"/>
        <v>0</v>
      </c>
      <c r="I34" s="119">
        <f t="shared" si="3"/>
        <v>0</v>
      </c>
      <c r="J34" s="119">
        <f t="shared" si="3"/>
        <v>0</v>
      </c>
      <c r="K34" s="119">
        <f t="shared" si="3"/>
        <v>0</v>
      </c>
      <c r="L34" s="119">
        <f t="shared" si="3"/>
        <v>0</v>
      </c>
      <c r="M34" s="119">
        <f t="shared" si="3"/>
        <v>0</v>
      </c>
      <c r="N34" s="119">
        <f t="shared" si="3"/>
        <v>0</v>
      </c>
      <c r="O34" s="119">
        <f t="shared" si="3"/>
        <v>0</v>
      </c>
      <c r="P34" s="119">
        <f t="shared" si="3"/>
        <v>0</v>
      </c>
      <c r="Q34" s="119">
        <f t="shared" si="3"/>
        <v>0</v>
      </c>
      <c r="R34" s="119">
        <f t="shared" si="3"/>
        <v>0</v>
      </c>
      <c r="S34" s="119">
        <f t="shared" si="3"/>
        <v>0</v>
      </c>
      <c r="T34" s="119">
        <f t="shared" si="3"/>
        <v>0</v>
      </c>
      <c r="U34" s="119">
        <f t="shared" si="3"/>
        <v>0</v>
      </c>
      <c r="V34" s="119">
        <f t="shared" si="3"/>
        <v>0</v>
      </c>
      <c r="W34" s="119">
        <f t="shared" si="3"/>
        <v>0</v>
      </c>
      <c r="X34" s="119">
        <f t="shared" si="3"/>
        <v>0</v>
      </c>
      <c r="Y34" s="119">
        <f t="shared" si="3"/>
        <v>0</v>
      </c>
      <c r="Z34" s="119">
        <f t="shared" si="3"/>
        <v>0</v>
      </c>
      <c r="AA34" s="119">
        <f t="shared" si="3"/>
        <v>0</v>
      </c>
      <c r="AB34" s="119">
        <f t="shared" si="3"/>
        <v>0</v>
      </c>
      <c r="AC34" s="119">
        <f t="shared" si="3"/>
        <v>0</v>
      </c>
      <c r="AD34" s="119">
        <f t="shared" si="3"/>
        <v>0</v>
      </c>
      <c r="AE34" s="119">
        <f t="shared" si="3"/>
        <v>0</v>
      </c>
      <c r="AF34" s="119">
        <f t="shared" si="3"/>
        <v>0</v>
      </c>
      <c r="AG34" s="120">
        <f aca="true" t="shared" si="4" ref="AG34:AG39">SUM(B34:AF34)</f>
        <v>0</v>
      </c>
    </row>
    <row r="35" spans="1:33" s="121" customFormat="1" ht="14.25">
      <c r="A35" s="118" t="s">
        <v>36</v>
      </c>
      <c r="B35" s="119"/>
      <c r="C35" s="119">
        <f aca="true" t="shared" si="5" ref="C35:AF35">$B$23*$B$16*(1+$B$9)^C$26</f>
        <v>0</v>
      </c>
      <c r="D35" s="119">
        <f t="shared" si="5"/>
        <v>0</v>
      </c>
      <c r="E35" s="119">
        <f t="shared" si="5"/>
        <v>0</v>
      </c>
      <c r="F35" s="119">
        <f t="shared" si="5"/>
        <v>0</v>
      </c>
      <c r="G35" s="119">
        <f t="shared" si="5"/>
        <v>0</v>
      </c>
      <c r="H35" s="119">
        <f t="shared" si="5"/>
        <v>0</v>
      </c>
      <c r="I35" s="119">
        <f t="shared" si="5"/>
        <v>0</v>
      </c>
      <c r="J35" s="119">
        <f t="shared" si="5"/>
        <v>0</v>
      </c>
      <c r="K35" s="119">
        <f t="shared" si="5"/>
        <v>0</v>
      </c>
      <c r="L35" s="119">
        <f t="shared" si="5"/>
        <v>0</v>
      </c>
      <c r="M35" s="119">
        <f t="shared" si="5"/>
        <v>0</v>
      </c>
      <c r="N35" s="119">
        <f t="shared" si="5"/>
        <v>0</v>
      </c>
      <c r="O35" s="119">
        <f t="shared" si="5"/>
        <v>0</v>
      </c>
      <c r="P35" s="119">
        <f t="shared" si="5"/>
        <v>0</v>
      </c>
      <c r="Q35" s="119">
        <f t="shared" si="5"/>
        <v>0</v>
      </c>
      <c r="R35" s="119">
        <f t="shared" si="5"/>
        <v>0</v>
      </c>
      <c r="S35" s="119">
        <f t="shared" si="5"/>
        <v>0</v>
      </c>
      <c r="T35" s="119">
        <f t="shared" si="5"/>
        <v>0</v>
      </c>
      <c r="U35" s="119">
        <f t="shared" si="5"/>
        <v>0</v>
      </c>
      <c r="V35" s="119">
        <f t="shared" si="5"/>
        <v>0</v>
      </c>
      <c r="W35" s="119">
        <f t="shared" si="5"/>
        <v>0</v>
      </c>
      <c r="X35" s="119">
        <f t="shared" si="5"/>
        <v>0</v>
      </c>
      <c r="Y35" s="119">
        <f t="shared" si="5"/>
        <v>0</v>
      </c>
      <c r="Z35" s="119">
        <f t="shared" si="5"/>
        <v>0</v>
      </c>
      <c r="AA35" s="119">
        <f t="shared" si="5"/>
        <v>0</v>
      </c>
      <c r="AB35" s="119">
        <f t="shared" si="5"/>
        <v>0</v>
      </c>
      <c r="AC35" s="119">
        <f t="shared" si="5"/>
        <v>0</v>
      </c>
      <c r="AD35" s="119">
        <f t="shared" si="5"/>
        <v>0</v>
      </c>
      <c r="AE35" s="119">
        <f t="shared" si="5"/>
        <v>0</v>
      </c>
      <c r="AF35" s="119">
        <f t="shared" si="5"/>
        <v>0</v>
      </c>
      <c r="AG35" s="120">
        <f t="shared" si="4"/>
        <v>0</v>
      </c>
    </row>
    <row r="36" spans="1:33" s="122" customFormat="1" ht="14.25" thickBot="1">
      <c r="A36" s="123" t="s">
        <v>37</v>
      </c>
      <c r="B36" s="124">
        <f>SUM(B34:B35)</f>
        <v>0</v>
      </c>
      <c r="C36" s="124">
        <f aca="true" t="shared" si="6" ref="C36:AF36">SUM(C34:C35)</f>
        <v>0</v>
      </c>
      <c r="D36" s="124">
        <f t="shared" si="6"/>
        <v>0</v>
      </c>
      <c r="E36" s="124">
        <f t="shared" si="6"/>
        <v>0</v>
      </c>
      <c r="F36" s="124">
        <f t="shared" si="6"/>
        <v>0</v>
      </c>
      <c r="G36" s="124">
        <f t="shared" si="6"/>
        <v>0</v>
      </c>
      <c r="H36" s="124">
        <f t="shared" si="6"/>
        <v>0</v>
      </c>
      <c r="I36" s="124">
        <f t="shared" si="6"/>
        <v>0</v>
      </c>
      <c r="J36" s="124">
        <f t="shared" si="6"/>
        <v>0</v>
      </c>
      <c r="K36" s="124">
        <f t="shared" si="6"/>
        <v>0</v>
      </c>
      <c r="L36" s="124">
        <f t="shared" si="6"/>
        <v>0</v>
      </c>
      <c r="M36" s="124">
        <f t="shared" si="6"/>
        <v>0</v>
      </c>
      <c r="N36" s="124">
        <f t="shared" si="6"/>
        <v>0</v>
      </c>
      <c r="O36" s="124">
        <f t="shared" si="6"/>
        <v>0</v>
      </c>
      <c r="P36" s="124">
        <f t="shared" si="6"/>
        <v>0</v>
      </c>
      <c r="Q36" s="124">
        <f t="shared" si="6"/>
        <v>0</v>
      </c>
      <c r="R36" s="124">
        <f t="shared" si="6"/>
        <v>0</v>
      </c>
      <c r="S36" s="124">
        <f t="shared" si="6"/>
        <v>0</v>
      </c>
      <c r="T36" s="124">
        <f t="shared" si="6"/>
        <v>0</v>
      </c>
      <c r="U36" s="124">
        <f t="shared" si="6"/>
        <v>0</v>
      </c>
      <c r="V36" s="124">
        <f t="shared" si="6"/>
        <v>0</v>
      </c>
      <c r="W36" s="124">
        <f t="shared" si="6"/>
        <v>0</v>
      </c>
      <c r="X36" s="124">
        <f t="shared" si="6"/>
        <v>0</v>
      </c>
      <c r="Y36" s="124">
        <f t="shared" si="6"/>
        <v>0</v>
      </c>
      <c r="Z36" s="124">
        <f t="shared" si="6"/>
        <v>0</v>
      </c>
      <c r="AA36" s="124">
        <f t="shared" si="6"/>
        <v>0</v>
      </c>
      <c r="AB36" s="124">
        <f t="shared" si="6"/>
        <v>0</v>
      </c>
      <c r="AC36" s="124">
        <f t="shared" si="6"/>
        <v>0</v>
      </c>
      <c r="AD36" s="124">
        <f t="shared" si="6"/>
        <v>0</v>
      </c>
      <c r="AE36" s="124">
        <f t="shared" si="6"/>
        <v>0</v>
      </c>
      <c r="AF36" s="124">
        <f t="shared" si="6"/>
        <v>0</v>
      </c>
      <c r="AG36" s="125">
        <f t="shared" si="4"/>
        <v>0</v>
      </c>
    </row>
    <row r="37" spans="1:33" s="121" customFormat="1" ht="14.25" thickTop="1">
      <c r="A37" s="123" t="s">
        <v>38</v>
      </c>
      <c r="B37" s="126">
        <f aca="true" t="shared" si="7" ref="B37:AF37">B36+B32</f>
        <v>0</v>
      </c>
      <c r="C37" s="126" t="e">
        <f t="shared" si="7"/>
        <v>#DIV/0!</v>
      </c>
      <c r="D37" s="126" t="e">
        <f t="shared" si="7"/>
        <v>#DIV/0!</v>
      </c>
      <c r="E37" s="126" t="e">
        <f t="shared" si="7"/>
        <v>#DIV/0!</v>
      </c>
      <c r="F37" s="126" t="e">
        <f t="shared" si="7"/>
        <v>#DIV/0!</v>
      </c>
      <c r="G37" s="126" t="e">
        <f t="shared" si="7"/>
        <v>#DIV/0!</v>
      </c>
      <c r="H37" s="126" t="e">
        <f t="shared" si="7"/>
        <v>#DIV/0!</v>
      </c>
      <c r="I37" s="126" t="e">
        <f t="shared" si="7"/>
        <v>#DIV/0!</v>
      </c>
      <c r="J37" s="126" t="e">
        <f t="shared" si="7"/>
        <v>#DIV/0!</v>
      </c>
      <c r="K37" s="126" t="e">
        <f t="shared" si="7"/>
        <v>#DIV/0!</v>
      </c>
      <c r="L37" s="126" t="e">
        <f t="shared" si="7"/>
        <v>#DIV/0!</v>
      </c>
      <c r="M37" s="126" t="e">
        <f t="shared" si="7"/>
        <v>#DIV/0!</v>
      </c>
      <c r="N37" s="126" t="e">
        <f t="shared" si="7"/>
        <v>#DIV/0!</v>
      </c>
      <c r="O37" s="126" t="e">
        <f t="shared" si="7"/>
        <v>#DIV/0!</v>
      </c>
      <c r="P37" s="126" t="e">
        <f t="shared" si="7"/>
        <v>#DIV/0!</v>
      </c>
      <c r="Q37" s="126" t="e">
        <f t="shared" si="7"/>
        <v>#DIV/0!</v>
      </c>
      <c r="R37" s="126" t="e">
        <f t="shared" si="7"/>
        <v>#DIV/0!</v>
      </c>
      <c r="S37" s="126" t="e">
        <f t="shared" si="7"/>
        <v>#DIV/0!</v>
      </c>
      <c r="T37" s="126" t="e">
        <f t="shared" si="7"/>
        <v>#DIV/0!</v>
      </c>
      <c r="U37" s="126" t="e">
        <f t="shared" si="7"/>
        <v>#DIV/0!</v>
      </c>
      <c r="V37" s="126" t="e">
        <f t="shared" si="7"/>
        <v>#DIV/0!</v>
      </c>
      <c r="W37" s="126" t="e">
        <f t="shared" si="7"/>
        <v>#DIV/0!</v>
      </c>
      <c r="X37" s="126" t="e">
        <f t="shared" si="7"/>
        <v>#DIV/0!</v>
      </c>
      <c r="Y37" s="126" t="e">
        <f t="shared" si="7"/>
        <v>#DIV/0!</v>
      </c>
      <c r="Z37" s="126" t="e">
        <f t="shared" si="7"/>
        <v>#DIV/0!</v>
      </c>
      <c r="AA37" s="126" t="e">
        <f t="shared" si="7"/>
        <v>#DIV/0!</v>
      </c>
      <c r="AB37" s="126" t="e">
        <f t="shared" si="7"/>
        <v>#DIV/0!</v>
      </c>
      <c r="AC37" s="126" t="e">
        <f t="shared" si="7"/>
        <v>#DIV/0!</v>
      </c>
      <c r="AD37" s="126" t="e">
        <f t="shared" si="7"/>
        <v>#DIV/0!</v>
      </c>
      <c r="AE37" s="126" t="e">
        <f t="shared" si="7"/>
        <v>#DIV/0!</v>
      </c>
      <c r="AF37" s="126" t="e">
        <f t="shared" si="7"/>
        <v>#DIV/0!</v>
      </c>
      <c r="AG37" s="127" t="e">
        <f t="shared" si="4"/>
        <v>#DIV/0!</v>
      </c>
    </row>
    <row r="38" spans="1:33" s="121" customFormat="1" ht="14.25">
      <c r="A38" s="123" t="s">
        <v>20</v>
      </c>
      <c r="B38" s="128">
        <f>B37/(1+$B$10)^B$26</f>
        <v>0</v>
      </c>
      <c r="C38" s="129" t="e">
        <f>C37/(1+$B$10)^C26</f>
        <v>#DIV/0!</v>
      </c>
      <c r="D38" s="129" t="e">
        <f aca="true" t="shared" si="8" ref="D38:AF38">D37/(1+$B$10)^D26</f>
        <v>#DIV/0!</v>
      </c>
      <c r="E38" s="129" t="e">
        <f t="shared" si="8"/>
        <v>#DIV/0!</v>
      </c>
      <c r="F38" s="129" t="e">
        <f t="shared" si="8"/>
        <v>#DIV/0!</v>
      </c>
      <c r="G38" s="129" t="e">
        <f t="shared" si="8"/>
        <v>#DIV/0!</v>
      </c>
      <c r="H38" s="129" t="e">
        <f t="shared" si="8"/>
        <v>#DIV/0!</v>
      </c>
      <c r="I38" s="129" t="e">
        <f t="shared" si="8"/>
        <v>#DIV/0!</v>
      </c>
      <c r="J38" s="129" t="e">
        <f t="shared" si="8"/>
        <v>#DIV/0!</v>
      </c>
      <c r="K38" s="129" t="e">
        <f t="shared" si="8"/>
        <v>#DIV/0!</v>
      </c>
      <c r="L38" s="129" t="e">
        <f t="shared" si="8"/>
        <v>#DIV/0!</v>
      </c>
      <c r="M38" s="129" t="e">
        <f t="shared" si="8"/>
        <v>#DIV/0!</v>
      </c>
      <c r="N38" s="129" t="e">
        <f t="shared" si="8"/>
        <v>#DIV/0!</v>
      </c>
      <c r="O38" s="129" t="e">
        <f t="shared" si="8"/>
        <v>#DIV/0!</v>
      </c>
      <c r="P38" s="129" t="e">
        <f t="shared" si="8"/>
        <v>#DIV/0!</v>
      </c>
      <c r="Q38" s="129" t="e">
        <f t="shared" si="8"/>
        <v>#DIV/0!</v>
      </c>
      <c r="R38" s="129" t="e">
        <f t="shared" si="8"/>
        <v>#DIV/0!</v>
      </c>
      <c r="S38" s="129" t="e">
        <f t="shared" si="8"/>
        <v>#DIV/0!</v>
      </c>
      <c r="T38" s="129" t="e">
        <f t="shared" si="8"/>
        <v>#DIV/0!</v>
      </c>
      <c r="U38" s="129" t="e">
        <f t="shared" si="8"/>
        <v>#DIV/0!</v>
      </c>
      <c r="V38" s="129" t="e">
        <f t="shared" si="8"/>
        <v>#DIV/0!</v>
      </c>
      <c r="W38" s="129" t="e">
        <f t="shared" si="8"/>
        <v>#DIV/0!</v>
      </c>
      <c r="X38" s="129" t="e">
        <f t="shared" si="8"/>
        <v>#DIV/0!</v>
      </c>
      <c r="Y38" s="129" t="e">
        <f t="shared" si="8"/>
        <v>#DIV/0!</v>
      </c>
      <c r="Z38" s="129" t="e">
        <f t="shared" si="8"/>
        <v>#DIV/0!</v>
      </c>
      <c r="AA38" s="129" t="e">
        <f t="shared" si="8"/>
        <v>#DIV/0!</v>
      </c>
      <c r="AB38" s="129" t="e">
        <f t="shared" si="8"/>
        <v>#DIV/0!</v>
      </c>
      <c r="AC38" s="129" t="e">
        <f t="shared" si="8"/>
        <v>#DIV/0!</v>
      </c>
      <c r="AD38" s="129" t="e">
        <f t="shared" si="8"/>
        <v>#DIV/0!</v>
      </c>
      <c r="AE38" s="129" t="e">
        <f t="shared" si="8"/>
        <v>#DIV/0!</v>
      </c>
      <c r="AF38" s="129" t="e">
        <f t="shared" si="8"/>
        <v>#DIV/0!</v>
      </c>
      <c r="AG38" s="130" t="e">
        <f t="shared" si="4"/>
        <v>#DIV/0!</v>
      </c>
    </row>
    <row r="39" spans="1:33" ht="14.25" thickBot="1">
      <c r="A39" s="105" t="s">
        <v>21</v>
      </c>
      <c r="B39" s="106" t="e">
        <f>AG38</f>
        <v>#DIV/0!</v>
      </c>
      <c r="C39" s="106"/>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106" t="e">
        <f t="shared" si="4"/>
        <v>#DIV/0!</v>
      </c>
    </row>
    <row r="40" ht="14.25">
      <c r="AG40" s="67"/>
    </row>
    <row r="41" spans="1:33" ht="14.25">
      <c r="A41" s="83" t="s">
        <v>70</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67"/>
    </row>
    <row r="42" spans="1:33" ht="14.25">
      <c r="A42" s="84" t="s">
        <v>15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68"/>
    </row>
    <row r="43" spans="1:33" ht="14.25">
      <c r="A43" s="85" t="s">
        <v>16</v>
      </c>
      <c r="B43" s="64">
        <f>-C12</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9">
        <f>SUM(B43:AF43)</f>
        <v>0</v>
      </c>
    </row>
    <row r="44" spans="1:33" ht="14.25">
      <c r="A44" s="85" t="s">
        <v>17</v>
      </c>
      <c r="B44" s="64"/>
      <c r="C44" s="64">
        <f>-$C$13*(1+$B$9)^C$26</f>
        <v>0</v>
      </c>
      <c r="D44" s="64">
        <f aca="true" t="shared" si="9" ref="D44:AF44">-$C$13*(1+$B$9)^D$26</f>
        <v>0</v>
      </c>
      <c r="E44" s="64">
        <f t="shared" si="9"/>
        <v>0</v>
      </c>
      <c r="F44" s="64">
        <f t="shared" si="9"/>
        <v>0</v>
      </c>
      <c r="G44" s="64">
        <f t="shared" si="9"/>
        <v>0</v>
      </c>
      <c r="H44" s="64">
        <f t="shared" si="9"/>
        <v>0</v>
      </c>
      <c r="I44" s="64">
        <f t="shared" si="9"/>
        <v>0</v>
      </c>
      <c r="J44" s="64">
        <f t="shared" si="9"/>
        <v>0</v>
      </c>
      <c r="K44" s="64">
        <f t="shared" si="9"/>
        <v>0</v>
      </c>
      <c r="L44" s="64">
        <f t="shared" si="9"/>
        <v>0</v>
      </c>
      <c r="M44" s="64">
        <f t="shared" si="9"/>
        <v>0</v>
      </c>
      <c r="N44" s="64">
        <f t="shared" si="9"/>
        <v>0</v>
      </c>
      <c r="O44" s="64">
        <f t="shared" si="9"/>
        <v>0</v>
      </c>
      <c r="P44" s="64">
        <f t="shared" si="9"/>
        <v>0</v>
      </c>
      <c r="Q44" s="64">
        <f t="shared" si="9"/>
        <v>0</v>
      </c>
      <c r="R44" s="64">
        <f t="shared" si="9"/>
        <v>0</v>
      </c>
      <c r="S44" s="64">
        <f t="shared" si="9"/>
        <v>0</v>
      </c>
      <c r="T44" s="64">
        <f t="shared" si="9"/>
        <v>0</v>
      </c>
      <c r="U44" s="64">
        <f t="shared" si="9"/>
        <v>0</v>
      </c>
      <c r="V44" s="64">
        <f t="shared" si="9"/>
        <v>0</v>
      </c>
      <c r="W44" s="64">
        <f t="shared" si="9"/>
        <v>0</v>
      </c>
      <c r="X44" s="64">
        <f t="shared" si="9"/>
        <v>0</v>
      </c>
      <c r="Y44" s="64">
        <f t="shared" si="9"/>
        <v>0</v>
      </c>
      <c r="Z44" s="64">
        <f t="shared" si="9"/>
        <v>0</v>
      </c>
      <c r="AA44" s="64">
        <f t="shared" si="9"/>
        <v>0</v>
      </c>
      <c r="AB44" s="64">
        <f t="shared" si="9"/>
        <v>0</v>
      </c>
      <c r="AC44" s="64">
        <f t="shared" si="9"/>
        <v>0</v>
      </c>
      <c r="AD44" s="64">
        <f t="shared" si="9"/>
        <v>0</v>
      </c>
      <c r="AE44" s="64">
        <f t="shared" si="9"/>
        <v>0</v>
      </c>
      <c r="AF44" s="64">
        <f t="shared" si="9"/>
        <v>0</v>
      </c>
      <c r="AG44" s="69">
        <f>SUM(B44:AF44)</f>
        <v>0</v>
      </c>
    </row>
    <row r="45" spans="1:33" ht="14.25">
      <c r="A45" s="85" t="s">
        <v>18</v>
      </c>
      <c r="B45" s="64"/>
      <c r="C45" s="64" t="e">
        <f aca="true" t="shared" si="10" ref="C45:AF45">-IF(C26/$C$15=(ROUND(C26/$C$15,0)),$C$14*(1+Inflation)^C26,0)</f>
        <v>#DIV/0!</v>
      </c>
      <c r="D45" s="64" t="e">
        <f t="shared" si="10"/>
        <v>#DIV/0!</v>
      </c>
      <c r="E45" s="64" t="e">
        <f t="shared" si="10"/>
        <v>#DIV/0!</v>
      </c>
      <c r="F45" s="64" t="e">
        <f t="shared" si="10"/>
        <v>#DIV/0!</v>
      </c>
      <c r="G45" s="64" t="e">
        <f t="shared" si="10"/>
        <v>#DIV/0!</v>
      </c>
      <c r="H45" s="64" t="e">
        <f t="shared" si="10"/>
        <v>#DIV/0!</v>
      </c>
      <c r="I45" s="64" t="e">
        <f t="shared" si="10"/>
        <v>#DIV/0!</v>
      </c>
      <c r="J45" s="64" t="e">
        <f t="shared" si="10"/>
        <v>#DIV/0!</v>
      </c>
      <c r="K45" s="64" t="e">
        <f t="shared" si="10"/>
        <v>#DIV/0!</v>
      </c>
      <c r="L45" s="64" t="e">
        <f>-IF(L26/$C$15=(ROUND(L26/$C$15,0)),$C$14*(1+Inflation)^L26,0)</f>
        <v>#DIV/0!</v>
      </c>
      <c r="M45" s="64" t="e">
        <f t="shared" si="10"/>
        <v>#DIV/0!</v>
      </c>
      <c r="N45" s="64" t="e">
        <f t="shared" si="10"/>
        <v>#DIV/0!</v>
      </c>
      <c r="O45" s="64" t="e">
        <f t="shared" si="10"/>
        <v>#DIV/0!</v>
      </c>
      <c r="P45" s="64" t="e">
        <f t="shared" si="10"/>
        <v>#DIV/0!</v>
      </c>
      <c r="Q45" s="64" t="e">
        <f t="shared" si="10"/>
        <v>#DIV/0!</v>
      </c>
      <c r="R45" s="64" t="e">
        <f t="shared" si="10"/>
        <v>#DIV/0!</v>
      </c>
      <c r="S45" s="64" t="e">
        <f t="shared" si="10"/>
        <v>#DIV/0!</v>
      </c>
      <c r="T45" s="64" t="e">
        <f t="shared" si="10"/>
        <v>#DIV/0!</v>
      </c>
      <c r="U45" s="64" t="e">
        <f t="shared" si="10"/>
        <v>#DIV/0!</v>
      </c>
      <c r="V45" s="64" t="e">
        <f t="shared" si="10"/>
        <v>#DIV/0!</v>
      </c>
      <c r="W45" s="64" t="e">
        <f t="shared" si="10"/>
        <v>#DIV/0!</v>
      </c>
      <c r="X45" s="64" t="e">
        <f t="shared" si="10"/>
        <v>#DIV/0!</v>
      </c>
      <c r="Y45" s="64" t="e">
        <f t="shared" si="10"/>
        <v>#DIV/0!</v>
      </c>
      <c r="Z45" s="64" t="e">
        <f t="shared" si="10"/>
        <v>#DIV/0!</v>
      </c>
      <c r="AA45" s="64" t="e">
        <f t="shared" si="10"/>
        <v>#DIV/0!</v>
      </c>
      <c r="AB45" s="64" t="e">
        <f t="shared" si="10"/>
        <v>#DIV/0!</v>
      </c>
      <c r="AC45" s="64" t="e">
        <f t="shared" si="10"/>
        <v>#DIV/0!</v>
      </c>
      <c r="AD45" s="64" t="e">
        <f t="shared" si="10"/>
        <v>#DIV/0!</v>
      </c>
      <c r="AE45" s="64" t="e">
        <f t="shared" si="10"/>
        <v>#DIV/0!</v>
      </c>
      <c r="AF45" s="64" t="e">
        <f t="shared" si="10"/>
        <v>#DIV/0!</v>
      </c>
      <c r="AG45" s="69" t="e">
        <f>SUM(B45:AF45)</f>
        <v>#DIV/0!</v>
      </c>
    </row>
    <row r="46" spans="1:33" ht="14.25">
      <c r="A46" s="84" t="s">
        <v>19</v>
      </c>
      <c r="B46" s="18">
        <f>SUM(B43:B45)</f>
        <v>0</v>
      </c>
      <c r="C46" s="18" t="e">
        <f aca="true" t="shared" si="11" ref="C46:AF46">SUM(C43:C45)</f>
        <v>#DIV/0!</v>
      </c>
      <c r="D46" s="18" t="e">
        <f t="shared" si="11"/>
        <v>#DIV/0!</v>
      </c>
      <c r="E46" s="18" t="e">
        <f t="shared" si="11"/>
        <v>#DIV/0!</v>
      </c>
      <c r="F46" s="18" t="e">
        <f t="shared" si="11"/>
        <v>#DIV/0!</v>
      </c>
      <c r="G46" s="18" t="e">
        <f t="shared" si="11"/>
        <v>#DIV/0!</v>
      </c>
      <c r="H46" s="18" t="e">
        <f t="shared" si="11"/>
        <v>#DIV/0!</v>
      </c>
      <c r="I46" s="18" t="e">
        <f t="shared" si="11"/>
        <v>#DIV/0!</v>
      </c>
      <c r="J46" s="18" t="e">
        <f t="shared" si="11"/>
        <v>#DIV/0!</v>
      </c>
      <c r="K46" s="18" t="e">
        <f t="shared" si="11"/>
        <v>#DIV/0!</v>
      </c>
      <c r="L46" s="18" t="e">
        <f t="shared" si="11"/>
        <v>#DIV/0!</v>
      </c>
      <c r="M46" s="18" t="e">
        <f t="shared" si="11"/>
        <v>#DIV/0!</v>
      </c>
      <c r="N46" s="18" t="e">
        <f t="shared" si="11"/>
        <v>#DIV/0!</v>
      </c>
      <c r="O46" s="18" t="e">
        <f t="shared" si="11"/>
        <v>#DIV/0!</v>
      </c>
      <c r="P46" s="18" t="e">
        <f t="shared" si="11"/>
        <v>#DIV/0!</v>
      </c>
      <c r="Q46" s="18" t="e">
        <f t="shared" si="11"/>
        <v>#DIV/0!</v>
      </c>
      <c r="R46" s="18" t="e">
        <f t="shared" si="11"/>
        <v>#DIV/0!</v>
      </c>
      <c r="S46" s="18" t="e">
        <f t="shared" si="11"/>
        <v>#DIV/0!</v>
      </c>
      <c r="T46" s="18" t="e">
        <f t="shared" si="11"/>
        <v>#DIV/0!</v>
      </c>
      <c r="U46" s="18" t="e">
        <f t="shared" si="11"/>
        <v>#DIV/0!</v>
      </c>
      <c r="V46" s="18" t="e">
        <f t="shared" si="11"/>
        <v>#DIV/0!</v>
      </c>
      <c r="W46" s="18" t="e">
        <f t="shared" si="11"/>
        <v>#DIV/0!</v>
      </c>
      <c r="X46" s="18" t="e">
        <f t="shared" si="11"/>
        <v>#DIV/0!</v>
      </c>
      <c r="Y46" s="18" t="e">
        <f t="shared" si="11"/>
        <v>#DIV/0!</v>
      </c>
      <c r="Z46" s="18" t="e">
        <f t="shared" si="11"/>
        <v>#DIV/0!</v>
      </c>
      <c r="AA46" s="18" t="e">
        <f t="shared" si="11"/>
        <v>#DIV/0!</v>
      </c>
      <c r="AB46" s="18" t="e">
        <f t="shared" si="11"/>
        <v>#DIV/0!</v>
      </c>
      <c r="AC46" s="18" t="e">
        <f t="shared" si="11"/>
        <v>#DIV/0!</v>
      </c>
      <c r="AD46" s="18" t="e">
        <f t="shared" si="11"/>
        <v>#DIV/0!</v>
      </c>
      <c r="AE46" s="18" t="e">
        <f t="shared" si="11"/>
        <v>#DIV/0!</v>
      </c>
      <c r="AF46" s="18" t="e">
        <f t="shared" si="11"/>
        <v>#DIV/0!</v>
      </c>
      <c r="AG46" s="70" t="e">
        <f>SUM(B46:AF46)</f>
        <v>#DIV/0!</v>
      </c>
    </row>
    <row r="47" spans="1:33" ht="14.25">
      <c r="A47" s="84" t="s">
        <v>34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9"/>
    </row>
    <row r="48" spans="1:33" ht="14.25">
      <c r="A48" s="85" t="s">
        <v>35</v>
      </c>
      <c r="B48" s="64"/>
      <c r="C48" s="64">
        <f>$C22*$C$16*(1+$B$9)^C$26</f>
        <v>0</v>
      </c>
      <c r="D48" s="64">
        <f aca="true" t="shared" si="12" ref="D48:AF49">$C22*$C$16*(1+$B$9)^D$26</f>
        <v>0</v>
      </c>
      <c r="E48" s="64">
        <f t="shared" si="12"/>
        <v>0</v>
      </c>
      <c r="F48" s="64">
        <f t="shared" si="12"/>
        <v>0</v>
      </c>
      <c r="G48" s="64">
        <f t="shared" si="12"/>
        <v>0</v>
      </c>
      <c r="H48" s="64">
        <f t="shared" si="12"/>
        <v>0</v>
      </c>
      <c r="I48" s="64">
        <f t="shared" si="12"/>
        <v>0</v>
      </c>
      <c r="J48" s="64">
        <f t="shared" si="12"/>
        <v>0</v>
      </c>
      <c r="K48" s="64">
        <f t="shared" si="12"/>
        <v>0</v>
      </c>
      <c r="L48" s="64">
        <f t="shared" si="12"/>
        <v>0</v>
      </c>
      <c r="M48" s="64">
        <f t="shared" si="12"/>
        <v>0</v>
      </c>
      <c r="N48" s="64">
        <f t="shared" si="12"/>
        <v>0</v>
      </c>
      <c r="O48" s="64">
        <f t="shared" si="12"/>
        <v>0</v>
      </c>
      <c r="P48" s="64">
        <f t="shared" si="12"/>
        <v>0</v>
      </c>
      <c r="Q48" s="64">
        <f t="shared" si="12"/>
        <v>0</v>
      </c>
      <c r="R48" s="64">
        <f t="shared" si="12"/>
        <v>0</v>
      </c>
      <c r="S48" s="64">
        <f t="shared" si="12"/>
        <v>0</v>
      </c>
      <c r="T48" s="64">
        <f t="shared" si="12"/>
        <v>0</v>
      </c>
      <c r="U48" s="64">
        <f t="shared" si="12"/>
        <v>0</v>
      </c>
      <c r="V48" s="64">
        <f t="shared" si="12"/>
        <v>0</v>
      </c>
      <c r="W48" s="64">
        <f t="shared" si="12"/>
        <v>0</v>
      </c>
      <c r="X48" s="64">
        <f t="shared" si="12"/>
        <v>0</v>
      </c>
      <c r="Y48" s="64">
        <f t="shared" si="12"/>
        <v>0</v>
      </c>
      <c r="Z48" s="64">
        <f t="shared" si="12"/>
        <v>0</v>
      </c>
      <c r="AA48" s="64">
        <f t="shared" si="12"/>
        <v>0</v>
      </c>
      <c r="AB48" s="64">
        <f t="shared" si="12"/>
        <v>0</v>
      </c>
      <c r="AC48" s="64">
        <f t="shared" si="12"/>
        <v>0</v>
      </c>
      <c r="AD48" s="64">
        <f t="shared" si="12"/>
        <v>0</v>
      </c>
      <c r="AE48" s="64">
        <f t="shared" si="12"/>
        <v>0</v>
      </c>
      <c r="AF48" s="64">
        <f t="shared" si="12"/>
        <v>0</v>
      </c>
      <c r="AG48" s="69">
        <f aca="true" t="shared" si="13" ref="AG48:AG53">SUM(B48:AF48)</f>
        <v>0</v>
      </c>
    </row>
    <row r="49" spans="1:33" ht="14.25">
      <c r="A49" s="85" t="s">
        <v>36</v>
      </c>
      <c r="B49" s="64"/>
      <c r="C49" s="64">
        <f>$C23*$C$16*(1+$B$9)^C$26</f>
        <v>0</v>
      </c>
      <c r="D49" s="64">
        <f t="shared" si="12"/>
        <v>0</v>
      </c>
      <c r="E49" s="64">
        <f t="shared" si="12"/>
        <v>0</v>
      </c>
      <c r="F49" s="64">
        <f t="shared" si="12"/>
        <v>0</v>
      </c>
      <c r="G49" s="64">
        <f t="shared" si="12"/>
        <v>0</v>
      </c>
      <c r="H49" s="64">
        <f t="shared" si="12"/>
        <v>0</v>
      </c>
      <c r="I49" s="64">
        <f t="shared" si="12"/>
        <v>0</v>
      </c>
      <c r="J49" s="64">
        <f t="shared" si="12"/>
        <v>0</v>
      </c>
      <c r="K49" s="64">
        <f t="shared" si="12"/>
        <v>0</v>
      </c>
      <c r="L49" s="64">
        <f t="shared" si="12"/>
        <v>0</v>
      </c>
      <c r="M49" s="64">
        <f t="shared" si="12"/>
        <v>0</v>
      </c>
      <c r="N49" s="64">
        <f t="shared" si="12"/>
        <v>0</v>
      </c>
      <c r="O49" s="64">
        <f t="shared" si="12"/>
        <v>0</v>
      </c>
      <c r="P49" s="64">
        <f t="shared" si="12"/>
        <v>0</v>
      </c>
      <c r="Q49" s="64">
        <f t="shared" si="12"/>
        <v>0</v>
      </c>
      <c r="R49" s="64">
        <f t="shared" si="12"/>
        <v>0</v>
      </c>
      <c r="S49" s="64">
        <f t="shared" si="12"/>
        <v>0</v>
      </c>
      <c r="T49" s="64">
        <f t="shared" si="12"/>
        <v>0</v>
      </c>
      <c r="U49" s="64">
        <f t="shared" si="12"/>
        <v>0</v>
      </c>
      <c r="V49" s="64">
        <f t="shared" si="12"/>
        <v>0</v>
      </c>
      <c r="W49" s="64">
        <f t="shared" si="12"/>
        <v>0</v>
      </c>
      <c r="X49" s="64">
        <f t="shared" si="12"/>
        <v>0</v>
      </c>
      <c r="Y49" s="64">
        <f t="shared" si="12"/>
        <v>0</v>
      </c>
      <c r="Z49" s="64">
        <f t="shared" si="12"/>
        <v>0</v>
      </c>
      <c r="AA49" s="64">
        <f t="shared" si="12"/>
        <v>0</v>
      </c>
      <c r="AB49" s="64">
        <f t="shared" si="12"/>
        <v>0</v>
      </c>
      <c r="AC49" s="64">
        <f t="shared" si="12"/>
        <v>0</v>
      </c>
      <c r="AD49" s="64">
        <f t="shared" si="12"/>
        <v>0</v>
      </c>
      <c r="AE49" s="64">
        <f t="shared" si="12"/>
        <v>0</v>
      </c>
      <c r="AF49" s="64">
        <f t="shared" si="12"/>
        <v>0</v>
      </c>
      <c r="AG49" s="69">
        <f t="shared" si="13"/>
        <v>0</v>
      </c>
    </row>
    <row r="50" spans="1:33" s="2" customFormat="1" ht="14.25" thickBot="1">
      <c r="A50" s="84" t="s">
        <v>37</v>
      </c>
      <c r="B50" s="19">
        <f aca="true" t="shared" si="14" ref="B50:AF50">SUM(B48:B49)</f>
        <v>0</v>
      </c>
      <c r="C50" s="19">
        <f t="shared" si="14"/>
        <v>0</v>
      </c>
      <c r="D50" s="19">
        <f t="shared" si="14"/>
        <v>0</v>
      </c>
      <c r="E50" s="19">
        <f t="shared" si="14"/>
        <v>0</v>
      </c>
      <c r="F50" s="19">
        <f t="shared" si="14"/>
        <v>0</v>
      </c>
      <c r="G50" s="19">
        <f t="shared" si="14"/>
        <v>0</v>
      </c>
      <c r="H50" s="19">
        <f t="shared" si="14"/>
        <v>0</v>
      </c>
      <c r="I50" s="19">
        <f t="shared" si="14"/>
        <v>0</v>
      </c>
      <c r="J50" s="19">
        <f t="shared" si="14"/>
        <v>0</v>
      </c>
      <c r="K50" s="19">
        <f t="shared" si="14"/>
        <v>0</v>
      </c>
      <c r="L50" s="19">
        <f t="shared" si="14"/>
        <v>0</v>
      </c>
      <c r="M50" s="19">
        <f t="shared" si="14"/>
        <v>0</v>
      </c>
      <c r="N50" s="19">
        <f t="shared" si="14"/>
        <v>0</v>
      </c>
      <c r="O50" s="19">
        <f t="shared" si="14"/>
        <v>0</v>
      </c>
      <c r="P50" s="19">
        <f t="shared" si="14"/>
        <v>0</v>
      </c>
      <c r="Q50" s="19">
        <f t="shared" si="14"/>
        <v>0</v>
      </c>
      <c r="R50" s="19">
        <f t="shared" si="14"/>
        <v>0</v>
      </c>
      <c r="S50" s="19">
        <f t="shared" si="14"/>
        <v>0</v>
      </c>
      <c r="T50" s="19">
        <f t="shared" si="14"/>
        <v>0</v>
      </c>
      <c r="U50" s="19">
        <f t="shared" si="14"/>
        <v>0</v>
      </c>
      <c r="V50" s="19">
        <f t="shared" si="14"/>
        <v>0</v>
      </c>
      <c r="W50" s="19">
        <f t="shared" si="14"/>
        <v>0</v>
      </c>
      <c r="X50" s="19">
        <f t="shared" si="14"/>
        <v>0</v>
      </c>
      <c r="Y50" s="19">
        <f t="shared" si="14"/>
        <v>0</v>
      </c>
      <c r="Z50" s="19">
        <f t="shared" si="14"/>
        <v>0</v>
      </c>
      <c r="AA50" s="19">
        <f t="shared" si="14"/>
        <v>0</v>
      </c>
      <c r="AB50" s="19">
        <f t="shared" si="14"/>
        <v>0</v>
      </c>
      <c r="AC50" s="19">
        <f t="shared" si="14"/>
        <v>0</v>
      </c>
      <c r="AD50" s="19">
        <f t="shared" si="14"/>
        <v>0</v>
      </c>
      <c r="AE50" s="19">
        <f t="shared" si="14"/>
        <v>0</v>
      </c>
      <c r="AF50" s="19">
        <f t="shared" si="14"/>
        <v>0</v>
      </c>
      <c r="AG50" s="71">
        <f t="shared" si="13"/>
        <v>0</v>
      </c>
    </row>
    <row r="51" spans="1:33" ht="15" thickBot="1" thickTop="1">
      <c r="A51" s="84" t="s">
        <v>38</v>
      </c>
      <c r="B51" s="20">
        <f aca="true" t="shared" si="15" ref="B51:AF51">B50+B46</f>
        <v>0</v>
      </c>
      <c r="C51" s="20" t="e">
        <f t="shared" si="15"/>
        <v>#DIV/0!</v>
      </c>
      <c r="D51" s="20" t="e">
        <f t="shared" si="15"/>
        <v>#DIV/0!</v>
      </c>
      <c r="E51" s="20" t="e">
        <f t="shared" si="15"/>
        <v>#DIV/0!</v>
      </c>
      <c r="F51" s="20" t="e">
        <f t="shared" si="15"/>
        <v>#DIV/0!</v>
      </c>
      <c r="G51" s="20" t="e">
        <f t="shared" si="15"/>
        <v>#DIV/0!</v>
      </c>
      <c r="H51" s="20" t="e">
        <f t="shared" si="15"/>
        <v>#DIV/0!</v>
      </c>
      <c r="I51" s="20" t="e">
        <f t="shared" si="15"/>
        <v>#DIV/0!</v>
      </c>
      <c r="J51" s="20" t="e">
        <f t="shared" si="15"/>
        <v>#DIV/0!</v>
      </c>
      <c r="K51" s="20" t="e">
        <f t="shared" si="15"/>
        <v>#DIV/0!</v>
      </c>
      <c r="L51" s="20" t="e">
        <f t="shared" si="15"/>
        <v>#DIV/0!</v>
      </c>
      <c r="M51" s="20" t="e">
        <f t="shared" si="15"/>
        <v>#DIV/0!</v>
      </c>
      <c r="N51" s="20" t="e">
        <f t="shared" si="15"/>
        <v>#DIV/0!</v>
      </c>
      <c r="O51" s="20" t="e">
        <f t="shared" si="15"/>
        <v>#DIV/0!</v>
      </c>
      <c r="P51" s="20" t="e">
        <f t="shared" si="15"/>
        <v>#DIV/0!</v>
      </c>
      <c r="Q51" s="20" t="e">
        <f t="shared" si="15"/>
        <v>#DIV/0!</v>
      </c>
      <c r="R51" s="20" t="e">
        <f t="shared" si="15"/>
        <v>#DIV/0!</v>
      </c>
      <c r="S51" s="20" t="e">
        <f t="shared" si="15"/>
        <v>#DIV/0!</v>
      </c>
      <c r="T51" s="20" t="e">
        <f t="shared" si="15"/>
        <v>#DIV/0!</v>
      </c>
      <c r="U51" s="20" t="e">
        <f t="shared" si="15"/>
        <v>#DIV/0!</v>
      </c>
      <c r="V51" s="20" t="e">
        <f t="shared" si="15"/>
        <v>#DIV/0!</v>
      </c>
      <c r="W51" s="20" t="e">
        <f t="shared" si="15"/>
        <v>#DIV/0!</v>
      </c>
      <c r="X51" s="20" t="e">
        <f t="shared" si="15"/>
        <v>#DIV/0!</v>
      </c>
      <c r="Y51" s="20" t="e">
        <f t="shared" si="15"/>
        <v>#DIV/0!</v>
      </c>
      <c r="Z51" s="20" t="e">
        <f t="shared" si="15"/>
        <v>#DIV/0!</v>
      </c>
      <c r="AA51" s="20" t="e">
        <f t="shared" si="15"/>
        <v>#DIV/0!</v>
      </c>
      <c r="AB51" s="20" t="e">
        <f t="shared" si="15"/>
        <v>#DIV/0!</v>
      </c>
      <c r="AC51" s="20" t="e">
        <f t="shared" si="15"/>
        <v>#DIV/0!</v>
      </c>
      <c r="AD51" s="20" t="e">
        <f t="shared" si="15"/>
        <v>#DIV/0!</v>
      </c>
      <c r="AE51" s="20" t="e">
        <f t="shared" si="15"/>
        <v>#DIV/0!</v>
      </c>
      <c r="AF51" s="20" t="e">
        <f t="shared" si="15"/>
        <v>#DIV/0!</v>
      </c>
      <c r="AG51" s="72" t="e">
        <f>SUM(B51:AF51)</f>
        <v>#DIV/0!</v>
      </c>
    </row>
    <row r="52" spans="1:33" ht="14.25" thickTop="1">
      <c r="A52" s="84" t="s">
        <v>20</v>
      </c>
      <c r="B52" s="92">
        <f>B51/(1+$B$10)^B26</f>
        <v>0</v>
      </c>
      <c r="C52" s="93" t="e">
        <f>C51/(1+$B$10)^C$26</f>
        <v>#DIV/0!</v>
      </c>
      <c r="D52" s="93" t="e">
        <f aca="true" t="shared" si="16" ref="D52:AF52">D51/(1+$B$10)^D$26</f>
        <v>#DIV/0!</v>
      </c>
      <c r="E52" s="93" t="e">
        <f t="shared" si="16"/>
        <v>#DIV/0!</v>
      </c>
      <c r="F52" s="93" t="e">
        <f t="shared" si="16"/>
        <v>#DIV/0!</v>
      </c>
      <c r="G52" s="93" t="e">
        <f t="shared" si="16"/>
        <v>#DIV/0!</v>
      </c>
      <c r="H52" s="93" t="e">
        <f t="shared" si="16"/>
        <v>#DIV/0!</v>
      </c>
      <c r="I52" s="93" t="e">
        <f t="shared" si="16"/>
        <v>#DIV/0!</v>
      </c>
      <c r="J52" s="93" t="e">
        <f t="shared" si="16"/>
        <v>#DIV/0!</v>
      </c>
      <c r="K52" s="93" t="e">
        <f t="shared" si="16"/>
        <v>#DIV/0!</v>
      </c>
      <c r="L52" s="93" t="e">
        <f t="shared" si="16"/>
        <v>#DIV/0!</v>
      </c>
      <c r="M52" s="93" t="e">
        <f t="shared" si="16"/>
        <v>#DIV/0!</v>
      </c>
      <c r="N52" s="93" t="e">
        <f t="shared" si="16"/>
        <v>#DIV/0!</v>
      </c>
      <c r="O52" s="93" t="e">
        <f t="shared" si="16"/>
        <v>#DIV/0!</v>
      </c>
      <c r="P52" s="93" t="e">
        <f t="shared" si="16"/>
        <v>#DIV/0!</v>
      </c>
      <c r="Q52" s="93" t="e">
        <f t="shared" si="16"/>
        <v>#DIV/0!</v>
      </c>
      <c r="R52" s="93" t="e">
        <f t="shared" si="16"/>
        <v>#DIV/0!</v>
      </c>
      <c r="S52" s="93" t="e">
        <f t="shared" si="16"/>
        <v>#DIV/0!</v>
      </c>
      <c r="T52" s="93" t="e">
        <f t="shared" si="16"/>
        <v>#DIV/0!</v>
      </c>
      <c r="U52" s="93" t="e">
        <f t="shared" si="16"/>
        <v>#DIV/0!</v>
      </c>
      <c r="V52" s="93" t="e">
        <f t="shared" si="16"/>
        <v>#DIV/0!</v>
      </c>
      <c r="W52" s="93" t="e">
        <f t="shared" si="16"/>
        <v>#DIV/0!</v>
      </c>
      <c r="X52" s="93" t="e">
        <f t="shared" si="16"/>
        <v>#DIV/0!</v>
      </c>
      <c r="Y52" s="93" t="e">
        <f t="shared" si="16"/>
        <v>#DIV/0!</v>
      </c>
      <c r="Z52" s="93" t="e">
        <f t="shared" si="16"/>
        <v>#DIV/0!</v>
      </c>
      <c r="AA52" s="93" t="e">
        <f t="shared" si="16"/>
        <v>#DIV/0!</v>
      </c>
      <c r="AB52" s="93" t="e">
        <f t="shared" si="16"/>
        <v>#DIV/0!</v>
      </c>
      <c r="AC52" s="93" t="e">
        <f t="shared" si="16"/>
        <v>#DIV/0!</v>
      </c>
      <c r="AD52" s="93" t="e">
        <f t="shared" si="16"/>
        <v>#DIV/0!</v>
      </c>
      <c r="AE52" s="93" t="e">
        <f t="shared" si="16"/>
        <v>#DIV/0!</v>
      </c>
      <c r="AF52" s="93" t="e">
        <f t="shared" si="16"/>
        <v>#DIV/0!</v>
      </c>
      <c r="AG52" s="72" t="e">
        <f>SUM(B52:AF52)</f>
        <v>#DIV/0!</v>
      </c>
    </row>
    <row r="53" spans="1:33" ht="14.25" thickBot="1">
      <c r="A53" s="86" t="s">
        <v>21</v>
      </c>
      <c r="B53" s="73" t="e">
        <f>AG52</f>
        <v>#DIV/0!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3" t="e">
        <f t="shared" si="13"/>
        <v>#DIV/0!</v>
      </c>
    </row>
    <row r="54" spans="1:33" ht="14.25" thickBot="1">
      <c r="A54" s="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75"/>
    </row>
    <row r="55" spans="1:33" ht="14.25">
      <c r="A55" s="87" t="s">
        <v>49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14.25">
      <c r="A56" s="84"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8"/>
    </row>
    <row r="57" spans="1:33" ht="14.25">
      <c r="A57" s="85" t="s">
        <v>16</v>
      </c>
      <c r="B57" s="9">
        <f>-D12</f>
        <v>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76">
        <f>SUM(B57:AF57)</f>
        <v>0</v>
      </c>
    </row>
    <row r="58" spans="1:33" ht="14.25">
      <c r="A58" s="85" t="s">
        <v>17</v>
      </c>
      <c r="B58" s="9"/>
      <c r="C58" s="9">
        <f>-$D$13*(1+$B$9)^C$26</f>
        <v>0</v>
      </c>
      <c r="D58" s="9">
        <f aca="true" t="shared" si="17" ref="D58:AF58">-$D$13*(1+$B$9)^D$26</f>
        <v>0</v>
      </c>
      <c r="E58" s="9">
        <f t="shared" si="17"/>
        <v>0</v>
      </c>
      <c r="F58" s="9">
        <f t="shared" si="17"/>
        <v>0</v>
      </c>
      <c r="G58" s="9">
        <f t="shared" si="17"/>
        <v>0</v>
      </c>
      <c r="H58" s="9">
        <f t="shared" si="17"/>
        <v>0</v>
      </c>
      <c r="I58" s="9">
        <f t="shared" si="17"/>
        <v>0</v>
      </c>
      <c r="J58" s="9">
        <f t="shared" si="17"/>
        <v>0</v>
      </c>
      <c r="K58" s="9">
        <f t="shared" si="17"/>
        <v>0</v>
      </c>
      <c r="L58" s="9">
        <f t="shared" si="17"/>
        <v>0</v>
      </c>
      <c r="M58" s="9">
        <f t="shared" si="17"/>
        <v>0</v>
      </c>
      <c r="N58" s="9">
        <f t="shared" si="17"/>
        <v>0</v>
      </c>
      <c r="O58" s="9">
        <f t="shared" si="17"/>
        <v>0</v>
      </c>
      <c r="P58" s="9">
        <f t="shared" si="17"/>
        <v>0</v>
      </c>
      <c r="Q58" s="9">
        <f t="shared" si="17"/>
        <v>0</v>
      </c>
      <c r="R58" s="9">
        <f t="shared" si="17"/>
        <v>0</v>
      </c>
      <c r="S58" s="9">
        <f t="shared" si="17"/>
        <v>0</v>
      </c>
      <c r="T58" s="9">
        <f t="shared" si="17"/>
        <v>0</v>
      </c>
      <c r="U58" s="9">
        <f t="shared" si="17"/>
        <v>0</v>
      </c>
      <c r="V58" s="9">
        <f t="shared" si="17"/>
        <v>0</v>
      </c>
      <c r="W58" s="9">
        <f t="shared" si="17"/>
        <v>0</v>
      </c>
      <c r="X58" s="9">
        <f t="shared" si="17"/>
        <v>0</v>
      </c>
      <c r="Y58" s="9">
        <f t="shared" si="17"/>
        <v>0</v>
      </c>
      <c r="Z58" s="9">
        <f t="shared" si="17"/>
        <v>0</v>
      </c>
      <c r="AA58" s="9">
        <f t="shared" si="17"/>
        <v>0</v>
      </c>
      <c r="AB58" s="9">
        <f t="shared" si="17"/>
        <v>0</v>
      </c>
      <c r="AC58" s="9">
        <f t="shared" si="17"/>
        <v>0</v>
      </c>
      <c r="AD58" s="9">
        <f t="shared" si="17"/>
        <v>0</v>
      </c>
      <c r="AE58" s="9">
        <f t="shared" si="17"/>
        <v>0</v>
      </c>
      <c r="AF58" s="9">
        <f t="shared" si="17"/>
        <v>0</v>
      </c>
      <c r="AG58" s="76">
        <f>SUM(B58:AF58)</f>
        <v>0</v>
      </c>
    </row>
    <row r="59" spans="1:33" ht="14.25">
      <c r="A59" s="85" t="s">
        <v>18</v>
      </c>
      <c r="B59" s="9"/>
      <c r="C59" s="9" t="e">
        <f aca="true" t="shared" si="18" ref="C59:AF59">-IF(C$26/$D$15=(ROUND(C$26/$D$15,0)),$D$14*(1+Inflation)^C26,0)</f>
        <v>#DIV/0!</v>
      </c>
      <c r="D59" s="9" t="e">
        <f t="shared" si="18"/>
        <v>#DIV/0!</v>
      </c>
      <c r="E59" s="9" t="e">
        <f t="shared" si="18"/>
        <v>#DIV/0!</v>
      </c>
      <c r="F59" s="9" t="e">
        <f t="shared" si="18"/>
        <v>#DIV/0!</v>
      </c>
      <c r="G59" s="9" t="e">
        <f t="shared" si="18"/>
        <v>#DIV/0!</v>
      </c>
      <c r="H59" s="9" t="e">
        <f t="shared" si="18"/>
        <v>#DIV/0!</v>
      </c>
      <c r="I59" s="9" t="e">
        <f t="shared" si="18"/>
        <v>#DIV/0!</v>
      </c>
      <c r="J59" s="9" t="e">
        <f t="shared" si="18"/>
        <v>#DIV/0!</v>
      </c>
      <c r="K59" s="9" t="e">
        <f t="shared" si="18"/>
        <v>#DIV/0!</v>
      </c>
      <c r="L59" s="9" t="e">
        <f t="shared" si="18"/>
        <v>#DIV/0!</v>
      </c>
      <c r="M59" s="9" t="e">
        <f t="shared" si="18"/>
        <v>#DIV/0!</v>
      </c>
      <c r="N59" s="9" t="e">
        <f t="shared" si="18"/>
        <v>#DIV/0!</v>
      </c>
      <c r="O59" s="9" t="e">
        <f t="shared" si="18"/>
        <v>#DIV/0!</v>
      </c>
      <c r="P59" s="9" t="e">
        <f t="shared" si="18"/>
        <v>#DIV/0!</v>
      </c>
      <c r="Q59" s="9" t="e">
        <f t="shared" si="18"/>
        <v>#DIV/0!</v>
      </c>
      <c r="R59" s="9" t="e">
        <f t="shared" si="18"/>
        <v>#DIV/0!</v>
      </c>
      <c r="S59" s="9" t="e">
        <f t="shared" si="18"/>
        <v>#DIV/0!</v>
      </c>
      <c r="T59" s="9" t="e">
        <f t="shared" si="18"/>
        <v>#DIV/0!</v>
      </c>
      <c r="U59" s="9" t="e">
        <f t="shared" si="18"/>
        <v>#DIV/0!</v>
      </c>
      <c r="V59" s="9" t="e">
        <f t="shared" si="18"/>
        <v>#DIV/0!</v>
      </c>
      <c r="W59" s="9" t="e">
        <f t="shared" si="18"/>
        <v>#DIV/0!</v>
      </c>
      <c r="X59" s="9" t="e">
        <f t="shared" si="18"/>
        <v>#DIV/0!</v>
      </c>
      <c r="Y59" s="9" t="e">
        <f t="shared" si="18"/>
        <v>#DIV/0!</v>
      </c>
      <c r="Z59" s="9" t="e">
        <f t="shared" si="18"/>
        <v>#DIV/0!</v>
      </c>
      <c r="AA59" s="9" t="e">
        <f t="shared" si="18"/>
        <v>#DIV/0!</v>
      </c>
      <c r="AB59" s="9" t="e">
        <f t="shared" si="18"/>
        <v>#DIV/0!</v>
      </c>
      <c r="AC59" s="9" t="e">
        <f t="shared" si="18"/>
        <v>#DIV/0!</v>
      </c>
      <c r="AD59" s="9" t="e">
        <f t="shared" si="18"/>
        <v>#DIV/0!</v>
      </c>
      <c r="AE59" s="9" t="e">
        <f t="shared" si="18"/>
        <v>#DIV/0!</v>
      </c>
      <c r="AF59" s="9" t="e">
        <f t="shared" si="18"/>
        <v>#DIV/0!</v>
      </c>
      <c r="AG59" s="76" t="e">
        <f>SUM(B59:AF59)</f>
        <v>#DIV/0!</v>
      </c>
    </row>
    <row r="60" spans="1:33" ht="14.25">
      <c r="A60" s="85" t="s">
        <v>19</v>
      </c>
      <c r="B60" s="5">
        <f aca="true" t="shared" si="19" ref="B60:AF60">SUM(B57:B59)</f>
        <v>0</v>
      </c>
      <c r="C60" s="5" t="e">
        <f t="shared" si="19"/>
        <v>#DIV/0!</v>
      </c>
      <c r="D60" s="5" t="e">
        <f t="shared" si="19"/>
        <v>#DIV/0!</v>
      </c>
      <c r="E60" s="5" t="e">
        <f t="shared" si="19"/>
        <v>#DIV/0!</v>
      </c>
      <c r="F60" s="5" t="e">
        <f t="shared" si="19"/>
        <v>#DIV/0!</v>
      </c>
      <c r="G60" s="5" t="e">
        <f t="shared" si="19"/>
        <v>#DIV/0!</v>
      </c>
      <c r="H60" s="5" t="e">
        <f t="shared" si="19"/>
        <v>#DIV/0!</v>
      </c>
      <c r="I60" s="5" t="e">
        <f t="shared" si="19"/>
        <v>#DIV/0!</v>
      </c>
      <c r="J60" s="5" t="e">
        <f t="shared" si="19"/>
        <v>#DIV/0!</v>
      </c>
      <c r="K60" s="5" t="e">
        <f t="shared" si="19"/>
        <v>#DIV/0!</v>
      </c>
      <c r="L60" s="5" t="e">
        <f t="shared" si="19"/>
        <v>#DIV/0!</v>
      </c>
      <c r="M60" s="5" t="e">
        <f t="shared" si="19"/>
        <v>#DIV/0!</v>
      </c>
      <c r="N60" s="5" t="e">
        <f t="shared" si="19"/>
        <v>#DIV/0!</v>
      </c>
      <c r="O60" s="5" t="e">
        <f t="shared" si="19"/>
        <v>#DIV/0!</v>
      </c>
      <c r="P60" s="5" t="e">
        <f t="shared" si="19"/>
        <v>#DIV/0!</v>
      </c>
      <c r="Q60" s="5" t="e">
        <f t="shared" si="19"/>
        <v>#DIV/0!</v>
      </c>
      <c r="R60" s="5" t="e">
        <f t="shared" si="19"/>
        <v>#DIV/0!</v>
      </c>
      <c r="S60" s="5" t="e">
        <f t="shared" si="19"/>
        <v>#DIV/0!</v>
      </c>
      <c r="T60" s="5" t="e">
        <f t="shared" si="19"/>
        <v>#DIV/0!</v>
      </c>
      <c r="U60" s="5" t="e">
        <f t="shared" si="19"/>
        <v>#DIV/0!</v>
      </c>
      <c r="V60" s="5" t="e">
        <f t="shared" si="19"/>
        <v>#DIV/0!</v>
      </c>
      <c r="W60" s="5" t="e">
        <f t="shared" si="19"/>
        <v>#DIV/0!</v>
      </c>
      <c r="X60" s="5" t="e">
        <f t="shared" si="19"/>
        <v>#DIV/0!</v>
      </c>
      <c r="Y60" s="5" t="e">
        <f t="shared" si="19"/>
        <v>#DIV/0!</v>
      </c>
      <c r="Z60" s="5" t="e">
        <f t="shared" si="19"/>
        <v>#DIV/0!</v>
      </c>
      <c r="AA60" s="5" t="e">
        <f t="shared" si="19"/>
        <v>#DIV/0!</v>
      </c>
      <c r="AB60" s="5" t="e">
        <f t="shared" si="19"/>
        <v>#DIV/0!</v>
      </c>
      <c r="AC60" s="5" t="e">
        <f t="shared" si="19"/>
        <v>#DIV/0!</v>
      </c>
      <c r="AD60" s="5" t="e">
        <f t="shared" si="19"/>
        <v>#DIV/0!</v>
      </c>
      <c r="AE60" s="5" t="e">
        <f t="shared" si="19"/>
        <v>#DIV/0!</v>
      </c>
      <c r="AF60" s="5" t="e">
        <f t="shared" si="19"/>
        <v>#DIV/0!</v>
      </c>
      <c r="AG60" s="77" t="e">
        <f>SUM(B60:AF60)</f>
        <v>#DIV/0!</v>
      </c>
    </row>
    <row r="61" spans="1:33" ht="14.25">
      <c r="A61" s="84" t="s">
        <v>34</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76"/>
    </row>
    <row r="62" spans="1:33" ht="14.25">
      <c r="A62" s="85" t="s">
        <v>35</v>
      </c>
      <c r="B62" s="9"/>
      <c r="C62" s="9">
        <f aca="true" t="shared" si="20" ref="C62:AF63">$D22*$D$16*(1+$B$9)^C$26</f>
        <v>0</v>
      </c>
      <c r="D62" s="9">
        <f t="shared" si="20"/>
        <v>0</v>
      </c>
      <c r="E62" s="9">
        <f t="shared" si="20"/>
        <v>0</v>
      </c>
      <c r="F62" s="9">
        <f t="shared" si="20"/>
        <v>0</v>
      </c>
      <c r="G62" s="9">
        <f t="shared" si="20"/>
        <v>0</v>
      </c>
      <c r="H62" s="9">
        <f t="shared" si="20"/>
        <v>0</v>
      </c>
      <c r="I62" s="9">
        <f t="shared" si="20"/>
        <v>0</v>
      </c>
      <c r="J62" s="9">
        <f t="shared" si="20"/>
        <v>0</v>
      </c>
      <c r="K62" s="9">
        <f t="shared" si="20"/>
        <v>0</v>
      </c>
      <c r="L62" s="9">
        <f t="shared" si="20"/>
        <v>0</v>
      </c>
      <c r="M62" s="9">
        <f t="shared" si="20"/>
        <v>0</v>
      </c>
      <c r="N62" s="9">
        <f t="shared" si="20"/>
        <v>0</v>
      </c>
      <c r="O62" s="9">
        <f t="shared" si="20"/>
        <v>0</v>
      </c>
      <c r="P62" s="9">
        <f t="shared" si="20"/>
        <v>0</v>
      </c>
      <c r="Q62" s="9">
        <f t="shared" si="20"/>
        <v>0</v>
      </c>
      <c r="R62" s="9">
        <f t="shared" si="20"/>
        <v>0</v>
      </c>
      <c r="S62" s="9">
        <f t="shared" si="20"/>
        <v>0</v>
      </c>
      <c r="T62" s="9">
        <f t="shared" si="20"/>
        <v>0</v>
      </c>
      <c r="U62" s="9">
        <f t="shared" si="20"/>
        <v>0</v>
      </c>
      <c r="V62" s="9">
        <f t="shared" si="20"/>
        <v>0</v>
      </c>
      <c r="W62" s="9">
        <f t="shared" si="20"/>
        <v>0</v>
      </c>
      <c r="X62" s="9">
        <f t="shared" si="20"/>
        <v>0</v>
      </c>
      <c r="Y62" s="9">
        <f t="shared" si="20"/>
        <v>0</v>
      </c>
      <c r="Z62" s="9">
        <f t="shared" si="20"/>
        <v>0</v>
      </c>
      <c r="AA62" s="9">
        <f t="shared" si="20"/>
        <v>0</v>
      </c>
      <c r="AB62" s="9">
        <f t="shared" si="20"/>
        <v>0</v>
      </c>
      <c r="AC62" s="9">
        <f t="shared" si="20"/>
        <v>0</v>
      </c>
      <c r="AD62" s="9">
        <f t="shared" si="20"/>
        <v>0</v>
      </c>
      <c r="AE62" s="9">
        <f t="shared" si="20"/>
        <v>0</v>
      </c>
      <c r="AF62" s="9">
        <f t="shared" si="20"/>
        <v>0</v>
      </c>
      <c r="AG62" s="69">
        <f aca="true" t="shared" si="21" ref="AG62:AG67">SUM(B62:AF62)</f>
        <v>0</v>
      </c>
    </row>
    <row r="63" spans="1:33" ht="14.25">
      <c r="A63" s="85" t="s">
        <v>36</v>
      </c>
      <c r="B63" s="9"/>
      <c r="C63" s="9">
        <f t="shared" si="20"/>
        <v>0</v>
      </c>
      <c r="D63" s="9">
        <f t="shared" si="20"/>
        <v>0</v>
      </c>
      <c r="E63" s="9">
        <f t="shared" si="20"/>
        <v>0</v>
      </c>
      <c r="F63" s="9">
        <f t="shared" si="20"/>
        <v>0</v>
      </c>
      <c r="G63" s="9">
        <f t="shared" si="20"/>
        <v>0</v>
      </c>
      <c r="H63" s="9">
        <f t="shared" si="20"/>
        <v>0</v>
      </c>
      <c r="I63" s="9">
        <f t="shared" si="20"/>
        <v>0</v>
      </c>
      <c r="J63" s="9">
        <f t="shared" si="20"/>
        <v>0</v>
      </c>
      <c r="K63" s="9">
        <f t="shared" si="20"/>
        <v>0</v>
      </c>
      <c r="L63" s="9">
        <f t="shared" si="20"/>
        <v>0</v>
      </c>
      <c r="M63" s="9">
        <f t="shared" si="20"/>
        <v>0</v>
      </c>
      <c r="N63" s="9">
        <f t="shared" si="20"/>
        <v>0</v>
      </c>
      <c r="O63" s="9">
        <f t="shared" si="20"/>
        <v>0</v>
      </c>
      <c r="P63" s="9">
        <f t="shared" si="20"/>
        <v>0</v>
      </c>
      <c r="Q63" s="9">
        <f t="shared" si="20"/>
        <v>0</v>
      </c>
      <c r="R63" s="9">
        <f t="shared" si="20"/>
        <v>0</v>
      </c>
      <c r="S63" s="9">
        <f t="shared" si="20"/>
        <v>0</v>
      </c>
      <c r="T63" s="9">
        <f t="shared" si="20"/>
        <v>0</v>
      </c>
      <c r="U63" s="9">
        <f t="shared" si="20"/>
        <v>0</v>
      </c>
      <c r="V63" s="9">
        <f t="shared" si="20"/>
        <v>0</v>
      </c>
      <c r="W63" s="9">
        <f t="shared" si="20"/>
        <v>0</v>
      </c>
      <c r="X63" s="9">
        <f t="shared" si="20"/>
        <v>0</v>
      </c>
      <c r="Y63" s="9">
        <f t="shared" si="20"/>
        <v>0</v>
      </c>
      <c r="Z63" s="9">
        <f t="shared" si="20"/>
        <v>0</v>
      </c>
      <c r="AA63" s="9">
        <f t="shared" si="20"/>
        <v>0</v>
      </c>
      <c r="AB63" s="9">
        <f t="shared" si="20"/>
        <v>0</v>
      </c>
      <c r="AC63" s="9">
        <f t="shared" si="20"/>
        <v>0</v>
      </c>
      <c r="AD63" s="9">
        <f t="shared" si="20"/>
        <v>0</v>
      </c>
      <c r="AE63" s="9">
        <f t="shared" si="20"/>
        <v>0</v>
      </c>
      <c r="AF63" s="9">
        <f t="shared" si="20"/>
        <v>0</v>
      </c>
      <c r="AG63" s="69">
        <f t="shared" si="21"/>
        <v>0</v>
      </c>
    </row>
    <row r="64" spans="1:33" s="2" customFormat="1" ht="14.25" thickBot="1">
      <c r="A64" s="84" t="s">
        <v>37</v>
      </c>
      <c r="B64" s="21">
        <f aca="true" t="shared" si="22" ref="B64:AF64">SUM(B62:B63)</f>
        <v>0</v>
      </c>
      <c r="C64" s="21">
        <f>SUM(C62:C63)</f>
        <v>0</v>
      </c>
      <c r="D64" s="21">
        <f t="shared" si="22"/>
        <v>0</v>
      </c>
      <c r="E64" s="21">
        <f t="shared" si="22"/>
        <v>0</v>
      </c>
      <c r="F64" s="21">
        <f t="shared" si="22"/>
        <v>0</v>
      </c>
      <c r="G64" s="21">
        <f t="shared" si="22"/>
        <v>0</v>
      </c>
      <c r="H64" s="21">
        <f t="shared" si="22"/>
        <v>0</v>
      </c>
      <c r="I64" s="21">
        <f t="shared" si="22"/>
        <v>0</v>
      </c>
      <c r="J64" s="21">
        <f t="shared" si="22"/>
        <v>0</v>
      </c>
      <c r="K64" s="21">
        <f t="shared" si="22"/>
        <v>0</v>
      </c>
      <c r="L64" s="21">
        <f t="shared" si="22"/>
        <v>0</v>
      </c>
      <c r="M64" s="21">
        <f t="shared" si="22"/>
        <v>0</v>
      </c>
      <c r="N64" s="21">
        <f t="shared" si="22"/>
        <v>0</v>
      </c>
      <c r="O64" s="21">
        <f t="shared" si="22"/>
        <v>0</v>
      </c>
      <c r="P64" s="21">
        <f t="shared" si="22"/>
        <v>0</v>
      </c>
      <c r="Q64" s="21">
        <f t="shared" si="22"/>
        <v>0</v>
      </c>
      <c r="R64" s="21">
        <f t="shared" si="22"/>
        <v>0</v>
      </c>
      <c r="S64" s="21">
        <f t="shared" si="22"/>
        <v>0</v>
      </c>
      <c r="T64" s="21">
        <f t="shared" si="22"/>
        <v>0</v>
      </c>
      <c r="U64" s="21">
        <f t="shared" si="22"/>
        <v>0</v>
      </c>
      <c r="V64" s="21">
        <f t="shared" si="22"/>
        <v>0</v>
      </c>
      <c r="W64" s="21">
        <f t="shared" si="22"/>
        <v>0</v>
      </c>
      <c r="X64" s="21">
        <f t="shared" si="22"/>
        <v>0</v>
      </c>
      <c r="Y64" s="21">
        <f t="shared" si="22"/>
        <v>0</v>
      </c>
      <c r="Z64" s="21">
        <f t="shared" si="22"/>
        <v>0</v>
      </c>
      <c r="AA64" s="21">
        <f t="shared" si="22"/>
        <v>0</v>
      </c>
      <c r="AB64" s="21">
        <f t="shared" si="22"/>
        <v>0</v>
      </c>
      <c r="AC64" s="21">
        <f t="shared" si="22"/>
        <v>0</v>
      </c>
      <c r="AD64" s="21">
        <f t="shared" si="22"/>
        <v>0</v>
      </c>
      <c r="AE64" s="21">
        <f t="shared" si="22"/>
        <v>0</v>
      </c>
      <c r="AF64" s="21">
        <f t="shared" si="22"/>
        <v>0</v>
      </c>
      <c r="AG64" s="78">
        <f>SUM(B64:AF64)</f>
        <v>0</v>
      </c>
    </row>
    <row r="65" spans="1:33" ht="14.25" thickTop="1">
      <c r="A65" s="84" t="s">
        <v>38</v>
      </c>
      <c r="B65" s="22">
        <f>B64+B60</f>
        <v>0</v>
      </c>
      <c r="C65" s="22" t="e">
        <f>C64+C60</f>
        <v>#DIV/0!</v>
      </c>
      <c r="D65" s="22" t="e">
        <f>D64+D60</f>
        <v>#DIV/0!</v>
      </c>
      <c r="E65" s="22" t="e">
        <f aca="true" t="shared" si="23" ref="E65:AF65">E64+E60</f>
        <v>#DIV/0!</v>
      </c>
      <c r="F65" s="22" t="e">
        <f t="shared" si="23"/>
        <v>#DIV/0!</v>
      </c>
      <c r="G65" s="22" t="e">
        <f t="shared" si="23"/>
        <v>#DIV/0!</v>
      </c>
      <c r="H65" s="22" t="e">
        <f t="shared" si="23"/>
        <v>#DIV/0!</v>
      </c>
      <c r="I65" s="22" t="e">
        <f t="shared" si="23"/>
        <v>#DIV/0!</v>
      </c>
      <c r="J65" s="22" t="e">
        <f t="shared" si="23"/>
        <v>#DIV/0!</v>
      </c>
      <c r="K65" s="22" t="e">
        <f t="shared" si="23"/>
        <v>#DIV/0!</v>
      </c>
      <c r="L65" s="22" t="e">
        <f t="shared" si="23"/>
        <v>#DIV/0!</v>
      </c>
      <c r="M65" s="22" t="e">
        <f t="shared" si="23"/>
        <v>#DIV/0!</v>
      </c>
      <c r="N65" s="22" t="e">
        <f t="shared" si="23"/>
        <v>#DIV/0!</v>
      </c>
      <c r="O65" s="22" t="e">
        <f t="shared" si="23"/>
        <v>#DIV/0!</v>
      </c>
      <c r="P65" s="22" t="e">
        <f t="shared" si="23"/>
        <v>#DIV/0!</v>
      </c>
      <c r="Q65" s="22" t="e">
        <f t="shared" si="23"/>
        <v>#DIV/0!</v>
      </c>
      <c r="R65" s="22" t="e">
        <f t="shared" si="23"/>
        <v>#DIV/0!</v>
      </c>
      <c r="S65" s="22" t="e">
        <f t="shared" si="23"/>
        <v>#DIV/0!</v>
      </c>
      <c r="T65" s="22" t="e">
        <f t="shared" si="23"/>
        <v>#DIV/0!</v>
      </c>
      <c r="U65" s="22" t="e">
        <f t="shared" si="23"/>
        <v>#DIV/0!</v>
      </c>
      <c r="V65" s="22" t="e">
        <f t="shared" si="23"/>
        <v>#DIV/0!</v>
      </c>
      <c r="W65" s="22" t="e">
        <f t="shared" si="23"/>
        <v>#DIV/0!</v>
      </c>
      <c r="X65" s="22" t="e">
        <f t="shared" si="23"/>
        <v>#DIV/0!</v>
      </c>
      <c r="Y65" s="22" t="e">
        <f t="shared" si="23"/>
        <v>#DIV/0!</v>
      </c>
      <c r="Z65" s="22" t="e">
        <f t="shared" si="23"/>
        <v>#DIV/0!</v>
      </c>
      <c r="AA65" s="22" t="e">
        <f t="shared" si="23"/>
        <v>#DIV/0!</v>
      </c>
      <c r="AB65" s="22" t="e">
        <f t="shared" si="23"/>
        <v>#DIV/0!</v>
      </c>
      <c r="AC65" s="22" t="e">
        <f t="shared" si="23"/>
        <v>#DIV/0!</v>
      </c>
      <c r="AD65" s="22" t="e">
        <f t="shared" si="23"/>
        <v>#DIV/0!</v>
      </c>
      <c r="AE65" s="22" t="e">
        <f t="shared" si="23"/>
        <v>#DIV/0!</v>
      </c>
      <c r="AF65" s="22" t="e">
        <f t="shared" si="23"/>
        <v>#DIV/0!</v>
      </c>
      <c r="AG65" s="79" t="e">
        <f>SUM(B65:AF65)</f>
        <v>#DIV/0!</v>
      </c>
    </row>
    <row r="66" spans="1:33" ht="14.25">
      <c r="A66" s="85" t="s">
        <v>20</v>
      </c>
      <c r="B66" s="95">
        <f>B65/(1+$B$10)^B26</f>
        <v>0</v>
      </c>
      <c r="C66" s="95" t="e">
        <f>C65/(1+$B$10)^C26</f>
        <v>#DIV/0!</v>
      </c>
      <c r="D66" s="95" t="e">
        <f>D65/(1+$B$10)^D26</f>
        <v>#DIV/0!</v>
      </c>
      <c r="E66" s="95" t="e">
        <f aca="true" t="shared" si="24" ref="E66:AF66">E65/(1+$B$10)^E26</f>
        <v>#DIV/0!</v>
      </c>
      <c r="F66" s="95" t="e">
        <f t="shared" si="24"/>
        <v>#DIV/0!</v>
      </c>
      <c r="G66" s="95" t="e">
        <f t="shared" si="24"/>
        <v>#DIV/0!</v>
      </c>
      <c r="H66" s="95" t="e">
        <f t="shared" si="24"/>
        <v>#DIV/0!</v>
      </c>
      <c r="I66" s="95" t="e">
        <f t="shared" si="24"/>
        <v>#DIV/0!</v>
      </c>
      <c r="J66" s="95" t="e">
        <f t="shared" si="24"/>
        <v>#DIV/0!</v>
      </c>
      <c r="K66" s="95" t="e">
        <f t="shared" si="24"/>
        <v>#DIV/0!</v>
      </c>
      <c r="L66" s="95" t="e">
        <f t="shared" si="24"/>
        <v>#DIV/0!</v>
      </c>
      <c r="M66" s="95" t="e">
        <f t="shared" si="24"/>
        <v>#DIV/0!</v>
      </c>
      <c r="N66" s="95" t="e">
        <f t="shared" si="24"/>
        <v>#DIV/0!</v>
      </c>
      <c r="O66" s="95" t="e">
        <f t="shared" si="24"/>
        <v>#DIV/0!</v>
      </c>
      <c r="P66" s="95" t="e">
        <f t="shared" si="24"/>
        <v>#DIV/0!</v>
      </c>
      <c r="Q66" s="95" t="e">
        <f t="shared" si="24"/>
        <v>#DIV/0!</v>
      </c>
      <c r="R66" s="95" t="e">
        <f t="shared" si="24"/>
        <v>#DIV/0!</v>
      </c>
      <c r="S66" s="95" t="e">
        <f t="shared" si="24"/>
        <v>#DIV/0!</v>
      </c>
      <c r="T66" s="95" t="e">
        <f t="shared" si="24"/>
        <v>#DIV/0!</v>
      </c>
      <c r="U66" s="95" t="e">
        <f t="shared" si="24"/>
        <v>#DIV/0!</v>
      </c>
      <c r="V66" s="95" t="e">
        <f t="shared" si="24"/>
        <v>#DIV/0!</v>
      </c>
      <c r="W66" s="95" t="e">
        <f t="shared" si="24"/>
        <v>#DIV/0!</v>
      </c>
      <c r="X66" s="95" t="e">
        <f t="shared" si="24"/>
        <v>#DIV/0!</v>
      </c>
      <c r="Y66" s="95" t="e">
        <f t="shared" si="24"/>
        <v>#DIV/0!</v>
      </c>
      <c r="Z66" s="95" t="e">
        <f t="shared" si="24"/>
        <v>#DIV/0!</v>
      </c>
      <c r="AA66" s="95" t="e">
        <f t="shared" si="24"/>
        <v>#DIV/0!</v>
      </c>
      <c r="AB66" s="95" t="e">
        <f t="shared" si="24"/>
        <v>#DIV/0!</v>
      </c>
      <c r="AC66" s="95" t="e">
        <f t="shared" si="24"/>
        <v>#DIV/0!</v>
      </c>
      <c r="AD66" s="95" t="e">
        <f t="shared" si="24"/>
        <v>#DIV/0!</v>
      </c>
      <c r="AE66" s="95" t="e">
        <f t="shared" si="24"/>
        <v>#DIV/0!</v>
      </c>
      <c r="AF66" s="95" t="e">
        <f t="shared" si="24"/>
        <v>#DIV/0!</v>
      </c>
      <c r="AG66" s="96" t="e">
        <f>SUM(B66:AF66)</f>
        <v>#DIV/0!</v>
      </c>
    </row>
    <row r="67" spans="1:33" ht="14.25" thickBot="1">
      <c r="A67" s="88" t="s">
        <v>21</v>
      </c>
      <c r="B67" s="80" t="e">
        <f>AG66</f>
        <v>#DIV/0!</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0" t="e">
        <f t="shared" si="21"/>
        <v>#DIV/0!</v>
      </c>
    </row>
    <row r="68" spans="1:33" ht="14.25">
      <c r="A68" s="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5" ht="14.25">
      <c r="A69" s="4"/>
      <c r="B69" s="4"/>
      <c r="C69" s="10" t="s">
        <v>68</v>
      </c>
      <c r="D69" s="10" t="s">
        <v>71</v>
      </c>
      <c r="E69" s="10" t="s">
        <v>67</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4.25">
      <c r="A70" s="25" t="s">
        <v>21</v>
      </c>
      <c r="B70" s="25"/>
      <c r="C70" s="26" t="e">
        <f>B39</f>
        <v>#DIV/0!</v>
      </c>
      <c r="D70" s="26" t="e">
        <f>B53</f>
        <v>#DIV/0!</v>
      </c>
      <c r="E70" s="26" t="e">
        <f>B67</f>
        <v>#DIV/0!</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3" ht="14.25">
      <c r="A71" s="25"/>
      <c r="B71" s="26"/>
      <c r="C71" s="2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ht="14.25">
      <c r="A72" s="111" t="s">
        <v>40</v>
      </c>
      <c r="B72" s="112">
        <v>100.71</v>
      </c>
      <c r="C72" s="113" t="s">
        <v>50</v>
      </c>
      <c r="D72" s="110"/>
      <c r="E72" s="110"/>
      <c r="F72" s="113"/>
      <c r="G72" s="113"/>
      <c r="H72" s="113"/>
      <c r="I72" s="113"/>
      <c r="J72" s="113"/>
      <c r="K72" s="113"/>
      <c r="L72" s="113"/>
      <c r="M72" s="113"/>
      <c r="N72" s="113"/>
      <c r="O72" s="8"/>
      <c r="P72" s="8"/>
      <c r="Q72" s="8"/>
      <c r="R72" s="8"/>
      <c r="S72" s="8"/>
      <c r="T72" s="8"/>
      <c r="U72" s="8"/>
      <c r="V72" s="8"/>
      <c r="W72" s="8"/>
      <c r="X72" s="8"/>
      <c r="Y72" s="8"/>
      <c r="Z72" s="8"/>
      <c r="AA72" s="8"/>
      <c r="AB72" s="8"/>
      <c r="AC72" s="8"/>
      <c r="AD72" s="8"/>
      <c r="AE72" s="8"/>
      <c r="AF72" s="8"/>
      <c r="AG72" s="8"/>
    </row>
    <row r="73" spans="1:33" ht="14.25">
      <c r="A73" s="110"/>
      <c r="B73" s="114"/>
      <c r="C73" s="114" t="s">
        <v>44</v>
      </c>
      <c r="D73" s="110"/>
      <c r="E73" s="114"/>
      <c r="F73" s="114"/>
      <c r="G73" s="114"/>
      <c r="H73" s="114"/>
      <c r="I73" s="114"/>
      <c r="J73" s="114"/>
      <c r="K73" s="114"/>
      <c r="L73" s="114"/>
      <c r="M73" s="114"/>
      <c r="N73" s="114"/>
      <c r="O73" s="1"/>
      <c r="P73" s="1"/>
      <c r="Q73" s="1"/>
      <c r="R73" s="1"/>
      <c r="S73" s="1"/>
      <c r="T73" s="1"/>
      <c r="U73" s="1"/>
      <c r="V73" s="1"/>
      <c r="W73" s="1"/>
      <c r="X73" s="1"/>
      <c r="Y73" s="1"/>
      <c r="Z73" s="1"/>
      <c r="AA73" s="1"/>
      <c r="AB73" s="1"/>
      <c r="AC73" s="1"/>
      <c r="AD73" s="1"/>
      <c r="AE73" s="1"/>
      <c r="AF73" s="1"/>
      <c r="AG73" s="1"/>
    </row>
    <row r="74" spans="2:33" ht="14.2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4.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4.25">
      <c r="A76" s="2" t="s">
        <v>51</v>
      </c>
    </row>
    <row r="77" spans="1:2" ht="14.25">
      <c r="A77" t="s">
        <v>52</v>
      </c>
      <c r="B77" s="100" t="s">
        <v>65</v>
      </c>
    </row>
    <row r="78" spans="1:2" ht="14.25">
      <c r="A78" t="s">
        <v>53</v>
      </c>
      <c r="B78" t="s">
        <v>56</v>
      </c>
    </row>
    <row r="79" ht="14.25">
      <c r="B79" t="s">
        <v>57</v>
      </c>
    </row>
    <row r="80" spans="1:2" ht="14.25">
      <c r="A80" t="s">
        <v>55</v>
      </c>
      <c r="B80" t="s">
        <v>66</v>
      </c>
    </row>
    <row r="81" spans="1:2" ht="14.25">
      <c r="A81" t="s">
        <v>62</v>
      </c>
      <c r="B81" t="s">
        <v>63</v>
      </c>
    </row>
    <row r="82" spans="1:2" ht="14.25">
      <c r="A82" t="s">
        <v>21</v>
      </c>
      <c r="B82" t="s">
        <v>64</v>
      </c>
    </row>
    <row r="86" ht="14.25">
      <c r="B86" s="100"/>
    </row>
    <row r="87" ht="14.25">
      <c r="B87" s="101"/>
    </row>
    <row r="89" spans="2:33" ht="14.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4.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4.25">
      <c r="B91" s="1"/>
      <c r="C91" s="1"/>
      <c r="D91" s="1"/>
      <c r="E91" s="1"/>
      <c r="F91" s="23"/>
      <c r="G91" s="2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4.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4.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4.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4.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4.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4.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4.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4.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3">
    <mergeCell ref="Q18:R18"/>
    <mergeCell ref="Q19:R19"/>
    <mergeCell ref="Q17:R17"/>
  </mergeCells>
  <printOptions/>
  <pageMargins left="0.7" right="0.7" top="0.75" bottom="0.75" header="0.3" footer="0.3"/>
  <pageSetup fitToHeight="1" fitToWidth="1" horizontalDpi="300" verticalDpi="300" orientation="landscape" paperSize="8" scale="42"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AI99"/>
  <sheetViews>
    <sheetView zoomScale="70" zoomScaleNormal="70" zoomScalePageLayoutView="0" workbookViewId="0" topLeftCell="A7">
      <selection activeCell="D58" sqref="D58"/>
    </sheetView>
  </sheetViews>
  <sheetFormatPr defaultColWidth="9.140625" defaultRowHeight="15"/>
  <cols>
    <col min="1" max="1" width="28.7109375" style="0" customWidth="1"/>
    <col min="2" max="2" width="15.57421875" style="0" customWidth="1"/>
    <col min="3" max="3" width="16.7109375" style="0" customWidth="1"/>
    <col min="4" max="4" width="14.8515625" style="0" customWidth="1"/>
    <col min="5" max="5" width="15.8515625" style="0" customWidth="1"/>
    <col min="6" max="6" width="12.28125" style="0" customWidth="1"/>
    <col min="7" max="7" width="12.57421875" style="0" bestFit="1" customWidth="1"/>
    <col min="8" max="8" width="12.8515625" style="0" customWidth="1"/>
    <col min="9" max="9" width="12.421875" style="0" bestFit="1" customWidth="1"/>
    <col min="10" max="10" width="12.140625" style="0" customWidth="1"/>
    <col min="11" max="11" width="12.57421875" style="0" bestFit="1" customWidth="1"/>
    <col min="12" max="12" width="12.8515625" style="0" customWidth="1"/>
    <col min="13" max="13" width="12.57421875" style="0" bestFit="1" customWidth="1"/>
    <col min="14" max="14" width="13.57421875" style="0" bestFit="1" customWidth="1"/>
    <col min="15" max="15" width="13.7109375" style="0" customWidth="1"/>
    <col min="16" max="16" width="12.57421875" style="0" bestFit="1" customWidth="1"/>
    <col min="17" max="17" width="13.140625" style="0" customWidth="1"/>
    <col min="18" max="18" width="17.421875" style="0" customWidth="1"/>
    <col min="19" max="19" width="17.57421875" style="0" customWidth="1"/>
    <col min="20" max="20" width="14.00390625" style="0" bestFit="1" customWidth="1"/>
    <col min="21" max="21" width="17.8515625" style="0" bestFit="1" customWidth="1"/>
    <col min="22" max="22" width="13.7109375" style="0" customWidth="1"/>
    <col min="23" max="23" width="14.00390625" style="0" customWidth="1"/>
    <col min="24" max="24" width="13.57421875" style="0" customWidth="1"/>
    <col min="25" max="25" width="12.421875" style="0" bestFit="1" customWidth="1"/>
    <col min="26" max="26" width="12.140625" style="0" customWidth="1"/>
    <col min="27" max="27" width="13.28125" style="0" customWidth="1"/>
    <col min="28" max="28" width="13.8515625" style="0" customWidth="1"/>
    <col min="29" max="29" width="12.57421875" style="0" customWidth="1"/>
    <col min="30" max="30" width="14.140625" style="0" customWidth="1"/>
    <col min="31" max="31" width="12.57421875" style="0" customWidth="1"/>
    <col min="32" max="32" width="14.421875" style="0" customWidth="1"/>
    <col min="33" max="33" width="21.28125" style="0" customWidth="1"/>
  </cols>
  <sheetData>
    <row r="1" ht="14.25">
      <c r="A1" t="s">
        <v>73</v>
      </c>
    </row>
    <row r="2" ht="14.25">
      <c r="A2" s="2" t="s">
        <v>22</v>
      </c>
    </row>
    <row r="3" ht="14.25">
      <c r="A3" t="s">
        <v>74</v>
      </c>
    </row>
    <row r="4" spans="1:4" ht="14.25">
      <c r="A4" s="62"/>
      <c r="B4" s="62"/>
      <c r="C4" s="11"/>
      <c r="D4" s="11"/>
    </row>
    <row r="5" spans="1:4" ht="14.25">
      <c r="A5" s="90" t="s">
        <v>60</v>
      </c>
      <c r="B5" s="91"/>
      <c r="C5" s="11"/>
      <c r="D5" s="11"/>
    </row>
    <row r="6" spans="1:4" ht="14.25">
      <c r="A6" s="62"/>
      <c r="B6" s="62"/>
      <c r="C6" s="11"/>
      <c r="D6" s="11"/>
    </row>
    <row r="7" spans="2:4" ht="14.25">
      <c r="B7" s="17" t="s">
        <v>48</v>
      </c>
      <c r="D7" s="11"/>
    </row>
    <row r="8" spans="1:3" ht="14.25">
      <c r="A8" s="7" t="s">
        <v>0</v>
      </c>
      <c r="B8" s="28" t="s">
        <v>1</v>
      </c>
      <c r="C8" s="33"/>
    </row>
    <row r="9" spans="1:4" ht="14.25">
      <c r="A9" s="6" t="s">
        <v>2</v>
      </c>
      <c r="B9" s="34">
        <v>0.03</v>
      </c>
      <c r="C9" s="33"/>
      <c r="D9" s="56" t="s">
        <v>3</v>
      </c>
    </row>
    <row r="10" spans="1:9" ht="14.25">
      <c r="A10" s="6" t="s">
        <v>4</v>
      </c>
      <c r="B10" s="34">
        <f>5%+B9</f>
        <v>0.08</v>
      </c>
      <c r="C10" s="33"/>
      <c r="D10" s="56" t="s">
        <v>61</v>
      </c>
      <c r="F10" s="3"/>
      <c r="G10" s="3"/>
      <c r="H10" s="3"/>
      <c r="I10" s="3"/>
    </row>
    <row r="11" spans="1:10" ht="14.25">
      <c r="A11" s="24" t="s">
        <v>24</v>
      </c>
      <c r="B11" s="108" t="s">
        <v>68</v>
      </c>
      <c r="C11" s="107" t="s">
        <v>71</v>
      </c>
      <c r="D11" s="104" t="s">
        <v>67</v>
      </c>
      <c r="E11" s="60" t="s">
        <v>5</v>
      </c>
      <c r="G11" s="3"/>
      <c r="H11" s="3"/>
      <c r="I11" s="3"/>
      <c r="J11" s="3"/>
    </row>
    <row r="12" spans="1:5" ht="14.25">
      <c r="A12" s="13" t="s">
        <v>8</v>
      </c>
      <c r="B12" s="29">
        <v>0</v>
      </c>
      <c r="C12" s="29">
        <v>0</v>
      </c>
      <c r="D12" s="59">
        <v>0</v>
      </c>
      <c r="E12" s="61"/>
    </row>
    <row r="13" spans="1:5" ht="14.25">
      <c r="A13" s="13" t="s">
        <v>9</v>
      </c>
      <c r="B13" s="29">
        <v>0</v>
      </c>
      <c r="C13" s="29">
        <v>0</v>
      </c>
      <c r="D13" s="59">
        <v>0</v>
      </c>
      <c r="E13" s="61"/>
    </row>
    <row r="14" spans="1:4" ht="14.25">
      <c r="A14" s="13" t="s">
        <v>54</v>
      </c>
      <c r="B14" s="29"/>
      <c r="C14" s="29">
        <v>0</v>
      </c>
      <c r="D14" s="29">
        <v>0</v>
      </c>
    </row>
    <row r="15" spans="1:21" ht="14.25">
      <c r="A15" s="13" t="s">
        <v>10</v>
      </c>
      <c r="B15" s="30">
        <v>0</v>
      </c>
      <c r="C15" s="30">
        <v>0</v>
      </c>
      <c r="D15" s="30">
        <v>0</v>
      </c>
      <c r="Q15" s="38" t="s">
        <v>23</v>
      </c>
      <c r="R15" s="39"/>
      <c r="S15" s="39"/>
      <c r="T15" s="39"/>
      <c r="U15" s="55"/>
    </row>
    <row r="16" spans="1:21" ht="14.25">
      <c r="A16" s="13" t="s">
        <v>27</v>
      </c>
      <c r="B16" s="31">
        <v>0</v>
      </c>
      <c r="C16" s="31">
        <v>0</v>
      </c>
      <c r="D16" s="31">
        <v>0</v>
      </c>
      <c r="Q16" s="40"/>
      <c r="R16" s="41" t="s">
        <v>25</v>
      </c>
      <c r="S16" s="41" t="s">
        <v>68</v>
      </c>
      <c r="T16" s="45" t="s">
        <v>6</v>
      </c>
      <c r="U16" s="50" t="s">
        <v>7</v>
      </c>
    </row>
    <row r="17" spans="1:21" ht="14.25">
      <c r="A17" s="13" t="s">
        <v>45</v>
      </c>
      <c r="B17" s="32">
        <v>0</v>
      </c>
      <c r="C17" s="32">
        <v>0</v>
      </c>
      <c r="D17" s="32">
        <v>0</v>
      </c>
      <c r="E17" s="57" t="s">
        <v>28</v>
      </c>
      <c r="P17" s="11"/>
      <c r="Q17" s="40"/>
      <c r="R17" s="42" t="s">
        <v>11</v>
      </c>
      <c r="S17" s="102" t="e">
        <f>AG37</f>
        <v>#DIV/0!</v>
      </c>
      <c r="T17" s="46" t="e">
        <f>AG51</f>
        <v>#DIV/0!</v>
      </c>
      <c r="U17" s="51" t="e">
        <f>AG65</f>
        <v>#DIV/0!</v>
      </c>
    </row>
    <row r="18" spans="1:22" ht="14.25">
      <c r="A18" s="14" t="s">
        <v>46</v>
      </c>
      <c r="B18" s="32">
        <v>0</v>
      </c>
      <c r="C18" s="32">
        <v>0</v>
      </c>
      <c r="D18" s="32">
        <v>0</v>
      </c>
      <c r="E18" s="58" t="s">
        <v>29</v>
      </c>
      <c r="F18" s="33"/>
      <c r="G18" s="33"/>
      <c r="H18" s="33"/>
      <c r="I18" s="33"/>
      <c r="J18" s="33"/>
      <c r="K18" s="33"/>
      <c r="L18" s="33"/>
      <c r="Q18" s="289" t="s">
        <v>12</v>
      </c>
      <c r="R18" s="290"/>
      <c r="S18" s="109" t="e">
        <f>C70</f>
        <v>#DIV/0!</v>
      </c>
      <c r="T18" s="47" t="e">
        <f>D70</f>
        <v>#DIV/0!</v>
      </c>
      <c r="U18" s="52" t="e">
        <f>E70</f>
        <v>#DIV/0!</v>
      </c>
      <c r="V18" t="s">
        <v>72</v>
      </c>
    </row>
    <row r="19" spans="1:21" ht="14.25">
      <c r="A19" s="35" t="s">
        <v>47</v>
      </c>
      <c r="B19" s="36">
        <v>0</v>
      </c>
      <c r="C19" s="36">
        <v>0</v>
      </c>
      <c r="D19" s="37">
        <v>0</v>
      </c>
      <c r="E19" s="57" t="s">
        <v>59</v>
      </c>
      <c r="Q19" s="40"/>
      <c r="R19" s="43" t="s">
        <v>26</v>
      </c>
      <c r="S19" s="103">
        <v>102.43</v>
      </c>
      <c r="T19" s="48">
        <v>102.43</v>
      </c>
      <c r="U19" s="53">
        <v>47.16</v>
      </c>
    </row>
    <row r="20" spans="1:21" ht="28.5">
      <c r="A20" s="12" t="s">
        <v>42</v>
      </c>
      <c r="B20" s="32">
        <v>0</v>
      </c>
      <c r="C20" s="32">
        <v>0</v>
      </c>
      <c r="D20" s="32">
        <v>0</v>
      </c>
      <c r="E20" s="57"/>
      <c r="Q20" s="44" t="s">
        <v>43</v>
      </c>
      <c r="R20" s="44"/>
      <c r="S20" s="103">
        <f>S19*$B$24</f>
        <v>0</v>
      </c>
      <c r="T20" s="49">
        <f>T19*$C$24</f>
        <v>0</v>
      </c>
      <c r="U20" s="54">
        <f>U19*$D$24</f>
        <v>0</v>
      </c>
    </row>
    <row r="21" spans="1:5" ht="14.25">
      <c r="A21" s="12" t="s">
        <v>30</v>
      </c>
      <c r="B21" s="32">
        <v>0</v>
      </c>
      <c r="C21" s="32">
        <v>0</v>
      </c>
      <c r="D21" s="32">
        <v>0</v>
      </c>
      <c r="E21" s="57"/>
    </row>
    <row r="22" spans="1:5" ht="14.25">
      <c r="A22" s="12" t="s">
        <v>31</v>
      </c>
      <c r="B22" s="16">
        <f>B17*B19*B20</f>
        <v>0</v>
      </c>
      <c r="C22" s="16">
        <f>C17*C19*C20</f>
        <v>0</v>
      </c>
      <c r="D22" s="16">
        <f>D17*D19*D20</f>
        <v>0</v>
      </c>
      <c r="E22" s="57" t="s">
        <v>41</v>
      </c>
    </row>
    <row r="23" spans="1:4" ht="14.25">
      <c r="A23" s="12" t="s">
        <v>32</v>
      </c>
      <c r="B23" s="17">
        <f>B18*B21</f>
        <v>0</v>
      </c>
      <c r="C23" s="17">
        <f>C18*C21</f>
        <v>0</v>
      </c>
      <c r="D23" s="17">
        <f>D18*D21</f>
        <v>0</v>
      </c>
    </row>
    <row r="24" spans="1:4" ht="14.25">
      <c r="A24" s="12" t="s">
        <v>33</v>
      </c>
      <c r="B24" s="16">
        <f>B22+B23</f>
        <v>0</v>
      </c>
      <c r="C24" s="16">
        <f>C22+C23</f>
        <v>0</v>
      </c>
      <c r="D24" s="16">
        <f>D22+D23</f>
        <v>0</v>
      </c>
    </row>
    <row r="25" ht="14.25" thickBot="1"/>
    <row r="26" spans="1:33" s="2" customFormat="1" ht="14.25">
      <c r="A26" s="99" t="s">
        <v>13</v>
      </c>
      <c r="B26" s="97">
        <v>0</v>
      </c>
      <c r="C26" s="97">
        <v>1</v>
      </c>
      <c r="D26" s="97">
        <v>2</v>
      </c>
      <c r="E26" s="97">
        <v>3</v>
      </c>
      <c r="F26" s="97">
        <v>4</v>
      </c>
      <c r="G26" s="97">
        <v>5</v>
      </c>
      <c r="H26" s="97">
        <v>6</v>
      </c>
      <c r="I26" s="97">
        <v>7</v>
      </c>
      <c r="J26" s="97">
        <v>8</v>
      </c>
      <c r="K26" s="97">
        <v>9</v>
      </c>
      <c r="L26" s="97">
        <v>10</v>
      </c>
      <c r="M26" s="97">
        <v>11</v>
      </c>
      <c r="N26" s="97">
        <v>12</v>
      </c>
      <c r="O26" s="97">
        <v>13</v>
      </c>
      <c r="P26" s="97">
        <v>14</v>
      </c>
      <c r="Q26" s="97">
        <v>15</v>
      </c>
      <c r="R26" s="97">
        <v>16</v>
      </c>
      <c r="S26" s="97">
        <v>17</v>
      </c>
      <c r="T26" s="97">
        <v>18</v>
      </c>
      <c r="U26" s="97">
        <v>19</v>
      </c>
      <c r="V26" s="97">
        <v>20</v>
      </c>
      <c r="W26" s="97">
        <v>21</v>
      </c>
      <c r="X26" s="97">
        <v>22</v>
      </c>
      <c r="Y26" s="97">
        <v>23</v>
      </c>
      <c r="Z26" s="97">
        <v>24</v>
      </c>
      <c r="AA26" s="97">
        <v>25</v>
      </c>
      <c r="AB26" s="97">
        <v>26</v>
      </c>
      <c r="AC26" s="97">
        <v>27</v>
      </c>
      <c r="AD26" s="97">
        <v>28</v>
      </c>
      <c r="AE26" s="97">
        <v>29</v>
      </c>
      <c r="AF26" s="97">
        <v>30</v>
      </c>
      <c r="AG26" s="98" t="s">
        <v>14</v>
      </c>
    </row>
    <row r="27" spans="1:33" ht="14.25">
      <c r="A27" s="105" t="s">
        <v>69</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67"/>
    </row>
    <row r="28" spans="1:33" ht="14.25">
      <c r="A28" s="84" t="s">
        <v>15</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68"/>
    </row>
    <row r="29" spans="1:33" ht="14.25">
      <c r="A29" s="85" t="s">
        <v>16</v>
      </c>
      <c r="B29" s="64">
        <f>-B12</f>
        <v>0</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9">
        <f>SUM(B29:AF29)</f>
        <v>0</v>
      </c>
    </row>
    <row r="30" spans="1:33" ht="14.25">
      <c r="A30" s="85" t="s">
        <v>17</v>
      </c>
      <c r="B30" s="64"/>
      <c r="C30" s="64">
        <f>-$C$13*(1+$B$9)^C26</f>
        <v>0</v>
      </c>
      <c r="D30" s="64">
        <f aca="true" t="shared" si="0" ref="D30:AF30">-$C$13*(1+$B$9)^D26</f>
        <v>0</v>
      </c>
      <c r="E30" s="64">
        <f t="shared" si="0"/>
        <v>0</v>
      </c>
      <c r="F30" s="64">
        <f t="shared" si="0"/>
        <v>0</v>
      </c>
      <c r="G30" s="64">
        <f t="shared" si="0"/>
        <v>0</v>
      </c>
      <c r="H30" s="64">
        <f t="shared" si="0"/>
        <v>0</v>
      </c>
      <c r="I30" s="64">
        <f t="shared" si="0"/>
        <v>0</v>
      </c>
      <c r="J30" s="64">
        <f t="shared" si="0"/>
        <v>0</v>
      </c>
      <c r="K30" s="64">
        <f t="shared" si="0"/>
        <v>0</v>
      </c>
      <c r="L30" s="64">
        <f t="shared" si="0"/>
        <v>0</v>
      </c>
      <c r="M30" s="64">
        <f t="shared" si="0"/>
        <v>0</v>
      </c>
      <c r="N30" s="64">
        <f t="shared" si="0"/>
        <v>0</v>
      </c>
      <c r="O30" s="64">
        <f t="shared" si="0"/>
        <v>0</v>
      </c>
      <c r="P30" s="64">
        <f t="shared" si="0"/>
        <v>0</v>
      </c>
      <c r="Q30" s="64">
        <f t="shared" si="0"/>
        <v>0</v>
      </c>
      <c r="R30" s="64">
        <f t="shared" si="0"/>
        <v>0</v>
      </c>
      <c r="S30" s="64">
        <f t="shared" si="0"/>
        <v>0</v>
      </c>
      <c r="T30" s="64">
        <f t="shared" si="0"/>
        <v>0</v>
      </c>
      <c r="U30" s="64">
        <f t="shared" si="0"/>
        <v>0</v>
      </c>
      <c r="V30" s="64">
        <f t="shared" si="0"/>
        <v>0</v>
      </c>
      <c r="W30" s="64">
        <f t="shared" si="0"/>
        <v>0</v>
      </c>
      <c r="X30" s="64">
        <f t="shared" si="0"/>
        <v>0</v>
      </c>
      <c r="Y30" s="64">
        <f t="shared" si="0"/>
        <v>0</v>
      </c>
      <c r="Z30" s="64">
        <f t="shared" si="0"/>
        <v>0</v>
      </c>
      <c r="AA30" s="64">
        <f t="shared" si="0"/>
        <v>0</v>
      </c>
      <c r="AB30" s="64">
        <f t="shared" si="0"/>
        <v>0</v>
      </c>
      <c r="AC30" s="64">
        <f t="shared" si="0"/>
        <v>0</v>
      </c>
      <c r="AD30" s="64">
        <f t="shared" si="0"/>
        <v>0</v>
      </c>
      <c r="AE30" s="64">
        <f t="shared" si="0"/>
        <v>0</v>
      </c>
      <c r="AF30" s="64">
        <f t="shared" si="0"/>
        <v>0</v>
      </c>
      <c r="AG30" s="69">
        <f>SUM(B30:AF30)</f>
        <v>0</v>
      </c>
    </row>
    <row r="31" spans="1:33" ht="14.25">
      <c r="A31" s="85" t="s">
        <v>18</v>
      </c>
      <c r="B31" s="64"/>
      <c r="C31" s="64" t="e">
        <f aca="true" t="shared" si="1" ref="C31:AF31">-IF(C26/$C$15=(ROUND(C26/$C$15,0)),$C$14*(1+Inflation)^C26,0)</f>
        <v>#DIV/0!</v>
      </c>
      <c r="D31" s="64" t="e">
        <f t="shared" si="1"/>
        <v>#DIV/0!</v>
      </c>
      <c r="E31" s="64" t="e">
        <f t="shared" si="1"/>
        <v>#DIV/0!</v>
      </c>
      <c r="F31" s="64" t="e">
        <f t="shared" si="1"/>
        <v>#DIV/0!</v>
      </c>
      <c r="G31" s="64" t="e">
        <f t="shared" si="1"/>
        <v>#DIV/0!</v>
      </c>
      <c r="H31" s="64" t="e">
        <f t="shared" si="1"/>
        <v>#DIV/0!</v>
      </c>
      <c r="I31" s="64" t="e">
        <f t="shared" si="1"/>
        <v>#DIV/0!</v>
      </c>
      <c r="J31" s="64" t="e">
        <f t="shared" si="1"/>
        <v>#DIV/0!</v>
      </c>
      <c r="K31" s="64" t="e">
        <f t="shared" si="1"/>
        <v>#DIV/0!</v>
      </c>
      <c r="L31" s="64" t="e">
        <f t="shared" si="1"/>
        <v>#DIV/0!</v>
      </c>
      <c r="M31" s="64" t="e">
        <f t="shared" si="1"/>
        <v>#DIV/0!</v>
      </c>
      <c r="N31" s="64" t="e">
        <f t="shared" si="1"/>
        <v>#DIV/0!</v>
      </c>
      <c r="O31" s="64" t="e">
        <f t="shared" si="1"/>
        <v>#DIV/0!</v>
      </c>
      <c r="P31" s="64" t="e">
        <f t="shared" si="1"/>
        <v>#DIV/0!</v>
      </c>
      <c r="Q31" s="64" t="e">
        <f t="shared" si="1"/>
        <v>#DIV/0!</v>
      </c>
      <c r="R31" s="64" t="e">
        <f t="shared" si="1"/>
        <v>#DIV/0!</v>
      </c>
      <c r="S31" s="64" t="e">
        <f t="shared" si="1"/>
        <v>#DIV/0!</v>
      </c>
      <c r="T31" s="64" t="e">
        <f t="shared" si="1"/>
        <v>#DIV/0!</v>
      </c>
      <c r="U31" s="64" t="e">
        <f t="shared" si="1"/>
        <v>#DIV/0!</v>
      </c>
      <c r="V31" s="64" t="e">
        <f t="shared" si="1"/>
        <v>#DIV/0!</v>
      </c>
      <c r="W31" s="64" t="e">
        <f t="shared" si="1"/>
        <v>#DIV/0!</v>
      </c>
      <c r="X31" s="64" t="e">
        <f t="shared" si="1"/>
        <v>#DIV/0!</v>
      </c>
      <c r="Y31" s="64" t="e">
        <f t="shared" si="1"/>
        <v>#DIV/0!</v>
      </c>
      <c r="Z31" s="64" t="e">
        <f t="shared" si="1"/>
        <v>#DIV/0!</v>
      </c>
      <c r="AA31" s="64" t="e">
        <f t="shared" si="1"/>
        <v>#DIV/0!</v>
      </c>
      <c r="AB31" s="64" t="e">
        <f t="shared" si="1"/>
        <v>#DIV/0!</v>
      </c>
      <c r="AC31" s="64" t="e">
        <f t="shared" si="1"/>
        <v>#DIV/0!</v>
      </c>
      <c r="AD31" s="64" t="e">
        <f t="shared" si="1"/>
        <v>#DIV/0!</v>
      </c>
      <c r="AE31" s="64" t="e">
        <f t="shared" si="1"/>
        <v>#DIV/0!</v>
      </c>
      <c r="AF31" s="64" t="e">
        <f t="shared" si="1"/>
        <v>#DIV/0!</v>
      </c>
      <c r="AG31" s="69" t="e">
        <f>SUM(B31:AF31)</f>
        <v>#DIV/0!</v>
      </c>
    </row>
    <row r="32" spans="1:33" ht="14.25">
      <c r="A32" s="84" t="s">
        <v>19</v>
      </c>
      <c r="B32" s="18">
        <f>SUM(B29:B31)</f>
        <v>0</v>
      </c>
      <c r="C32" s="18" t="e">
        <f aca="true" t="shared" si="2" ref="C32:AF32">SUM(C29:C31)</f>
        <v>#DIV/0!</v>
      </c>
      <c r="D32" s="18" t="e">
        <f t="shared" si="2"/>
        <v>#DIV/0!</v>
      </c>
      <c r="E32" s="18" t="e">
        <f t="shared" si="2"/>
        <v>#DIV/0!</v>
      </c>
      <c r="F32" s="18" t="e">
        <f t="shared" si="2"/>
        <v>#DIV/0!</v>
      </c>
      <c r="G32" s="18" t="e">
        <f t="shared" si="2"/>
        <v>#DIV/0!</v>
      </c>
      <c r="H32" s="18" t="e">
        <f t="shared" si="2"/>
        <v>#DIV/0!</v>
      </c>
      <c r="I32" s="18" t="e">
        <f t="shared" si="2"/>
        <v>#DIV/0!</v>
      </c>
      <c r="J32" s="18" t="e">
        <f t="shared" si="2"/>
        <v>#DIV/0!</v>
      </c>
      <c r="K32" s="18" t="e">
        <f t="shared" si="2"/>
        <v>#DIV/0!</v>
      </c>
      <c r="L32" s="18" t="e">
        <f t="shared" si="2"/>
        <v>#DIV/0!</v>
      </c>
      <c r="M32" s="18" t="e">
        <f t="shared" si="2"/>
        <v>#DIV/0!</v>
      </c>
      <c r="N32" s="18" t="e">
        <f t="shared" si="2"/>
        <v>#DIV/0!</v>
      </c>
      <c r="O32" s="18" t="e">
        <f t="shared" si="2"/>
        <v>#DIV/0!</v>
      </c>
      <c r="P32" s="18" t="e">
        <f t="shared" si="2"/>
        <v>#DIV/0!</v>
      </c>
      <c r="Q32" s="18" t="e">
        <f t="shared" si="2"/>
        <v>#DIV/0!</v>
      </c>
      <c r="R32" s="18" t="e">
        <f t="shared" si="2"/>
        <v>#DIV/0!</v>
      </c>
      <c r="S32" s="18" t="e">
        <f t="shared" si="2"/>
        <v>#DIV/0!</v>
      </c>
      <c r="T32" s="18" t="e">
        <f t="shared" si="2"/>
        <v>#DIV/0!</v>
      </c>
      <c r="U32" s="18" t="e">
        <f t="shared" si="2"/>
        <v>#DIV/0!</v>
      </c>
      <c r="V32" s="18" t="e">
        <f t="shared" si="2"/>
        <v>#DIV/0!</v>
      </c>
      <c r="W32" s="18" t="e">
        <f t="shared" si="2"/>
        <v>#DIV/0!</v>
      </c>
      <c r="X32" s="18" t="e">
        <f t="shared" si="2"/>
        <v>#DIV/0!</v>
      </c>
      <c r="Y32" s="18" t="e">
        <f t="shared" si="2"/>
        <v>#DIV/0!</v>
      </c>
      <c r="Z32" s="18" t="e">
        <f t="shared" si="2"/>
        <v>#DIV/0!</v>
      </c>
      <c r="AA32" s="18" t="e">
        <f t="shared" si="2"/>
        <v>#DIV/0!</v>
      </c>
      <c r="AB32" s="18" t="e">
        <f t="shared" si="2"/>
        <v>#DIV/0!</v>
      </c>
      <c r="AC32" s="18" t="e">
        <f t="shared" si="2"/>
        <v>#DIV/0!</v>
      </c>
      <c r="AD32" s="18" t="e">
        <f t="shared" si="2"/>
        <v>#DIV/0!</v>
      </c>
      <c r="AE32" s="18" t="e">
        <f t="shared" si="2"/>
        <v>#DIV/0!</v>
      </c>
      <c r="AF32" s="18" t="e">
        <f t="shared" si="2"/>
        <v>#DIV/0!</v>
      </c>
      <c r="AG32" s="70" t="e">
        <f>SUM(B32:AF32)</f>
        <v>#DIV/0!</v>
      </c>
    </row>
    <row r="33" spans="1:33" ht="14.25">
      <c r="A33" s="84" t="s">
        <v>34</v>
      </c>
      <c r="B33" s="64"/>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9"/>
    </row>
    <row r="34" spans="1:33" ht="14.25">
      <c r="A34" s="85" t="s">
        <v>35</v>
      </c>
      <c r="B34" s="64"/>
      <c r="C34" s="64">
        <f>$B$22*$B$16*(1+$B$9)^C$26</f>
        <v>0</v>
      </c>
      <c r="D34" s="64">
        <f aca="true" t="shared" si="3" ref="D34:AF34">$B$22*$B$16*(1+$B$9)^D$26</f>
        <v>0</v>
      </c>
      <c r="E34" s="64">
        <f t="shared" si="3"/>
        <v>0</v>
      </c>
      <c r="F34" s="64">
        <f t="shared" si="3"/>
        <v>0</v>
      </c>
      <c r="G34" s="64">
        <f t="shared" si="3"/>
        <v>0</v>
      </c>
      <c r="H34" s="64">
        <f t="shared" si="3"/>
        <v>0</v>
      </c>
      <c r="I34" s="64">
        <f t="shared" si="3"/>
        <v>0</v>
      </c>
      <c r="J34" s="64">
        <f t="shared" si="3"/>
        <v>0</v>
      </c>
      <c r="K34" s="64">
        <f t="shared" si="3"/>
        <v>0</v>
      </c>
      <c r="L34" s="64">
        <f t="shared" si="3"/>
        <v>0</v>
      </c>
      <c r="M34" s="64">
        <f t="shared" si="3"/>
        <v>0</v>
      </c>
      <c r="N34" s="64">
        <f t="shared" si="3"/>
        <v>0</v>
      </c>
      <c r="O34" s="64">
        <f t="shared" si="3"/>
        <v>0</v>
      </c>
      <c r="P34" s="64">
        <f t="shared" si="3"/>
        <v>0</v>
      </c>
      <c r="Q34" s="64">
        <f t="shared" si="3"/>
        <v>0</v>
      </c>
      <c r="R34" s="64">
        <f t="shared" si="3"/>
        <v>0</v>
      </c>
      <c r="S34" s="64">
        <f t="shared" si="3"/>
        <v>0</v>
      </c>
      <c r="T34" s="64">
        <f t="shared" si="3"/>
        <v>0</v>
      </c>
      <c r="U34" s="64">
        <f t="shared" si="3"/>
        <v>0</v>
      </c>
      <c r="V34" s="64">
        <f t="shared" si="3"/>
        <v>0</v>
      </c>
      <c r="W34" s="64">
        <f t="shared" si="3"/>
        <v>0</v>
      </c>
      <c r="X34" s="64">
        <f t="shared" si="3"/>
        <v>0</v>
      </c>
      <c r="Y34" s="64">
        <f t="shared" si="3"/>
        <v>0</v>
      </c>
      <c r="Z34" s="64">
        <f t="shared" si="3"/>
        <v>0</v>
      </c>
      <c r="AA34" s="64">
        <f t="shared" si="3"/>
        <v>0</v>
      </c>
      <c r="AB34" s="64">
        <f t="shared" si="3"/>
        <v>0</v>
      </c>
      <c r="AC34" s="64">
        <f t="shared" si="3"/>
        <v>0</v>
      </c>
      <c r="AD34" s="64">
        <f t="shared" si="3"/>
        <v>0</v>
      </c>
      <c r="AE34" s="64">
        <f t="shared" si="3"/>
        <v>0</v>
      </c>
      <c r="AF34" s="64">
        <f t="shared" si="3"/>
        <v>0</v>
      </c>
      <c r="AG34" s="69">
        <f aca="true" t="shared" si="4" ref="AG34:AG39">SUM(B34:AF34)</f>
        <v>0</v>
      </c>
    </row>
    <row r="35" spans="1:33" ht="14.25">
      <c r="A35" s="85" t="s">
        <v>36</v>
      </c>
      <c r="B35" s="64"/>
      <c r="C35" s="64">
        <f>$B$23*$B$16*(1+$B$9)^C$26</f>
        <v>0</v>
      </c>
      <c r="D35" s="64">
        <f aca="true" t="shared" si="5" ref="D35:AF35">$B$23*$B$16*(1+$B$9)^D$26</f>
        <v>0</v>
      </c>
      <c r="E35" s="64">
        <f t="shared" si="5"/>
        <v>0</v>
      </c>
      <c r="F35" s="64">
        <f t="shared" si="5"/>
        <v>0</v>
      </c>
      <c r="G35" s="64">
        <f t="shared" si="5"/>
        <v>0</v>
      </c>
      <c r="H35" s="64">
        <f t="shared" si="5"/>
        <v>0</v>
      </c>
      <c r="I35" s="64">
        <f t="shared" si="5"/>
        <v>0</v>
      </c>
      <c r="J35" s="64">
        <f t="shared" si="5"/>
        <v>0</v>
      </c>
      <c r="K35" s="64">
        <f t="shared" si="5"/>
        <v>0</v>
      </c>
      <c r="L35" s="64">
        <f t="shared" si="5"/>
        <v>0</v>
      </c>
      <c r="M35" s="64">
        <f t="shared" si="5"/>
        <v>0</v>
      </c>
      <c r="N35" s="64">
        <f t="shared" si="5"/>
        <v>0</v>
      </c>
      <c r="O35" s="64">
        <f t="shared" si="5"/>
        <v>0</v>
      </c>
      <c r="P35" s="64">
        <f t="shared" si="5"/>
        <v>0</v>
      </c>
      <c r="Q35" s="64">
        <f t="shared" si="5"/>
        <v>0</v>
      </c>
      <c r="R35" s="64">
        <f t="shared" si="5"/>
        <v>0</v>
      </c>
      <c r="S35" s="64">
        <f t="shared" si="5"/>
        <v>0</v>
      </c>
      <c r="T35" s="64">
        <f t="shared" si="5"/>
        <v>0</v>
      </c>
      <c r="U35" s="64">
        <f t="shared" si="5"/>
        <v>0</v>
      </c>
      <c r="V35" s="64">
        <f t="shared" si="5"/>
        <v>0</v>
      </c>
      <c r="W35" s="64">
        <f t="shared" si="5"/>
        <v>0</v>
      </c>
      <c r="X35" s="64">
        <f t="shared" si="5"/>
        <v>0</v>
      </c>
      <c r="Y35" s="64">
        <f t="shared" si="5"/>
        <v>0</v>
      </c>
      <c r="Z35" s="64">
        <f t="shared" si="5"/>
        <v>0</v>
      </c>
      <c r="AA35" s="64">
        <f t="shared" si="5"/>
        <v>0</v>
      </c>
      <c r="AB35" s="64">
        <f t="shared" si="5"/>
        <v>0</v>
      </c>
      <c r="AC35" s="64">
        <f t="shared" si="5"/>
        <v>0</v>
      </c>
      <c r="AD35" s="64">
        <f t="shared" si="5"/>
        <v>0</v>
      </c>
      <c r="AE35" s="64">
        <f t="shared" si="5"/>
        <v>0</v>
      </c>
      <c r="AF35" s="64">
        <f t="shared" si="5"/>
        <v>0</v>
      </c>
      <c r="AG35" s="69">
        <f t="shared" si="4"/>
        <v>0</v>
      </c>
    </row>
    <row r="36" spans="1:33" s="2" customFormat="1" ht="14.25" thickBot="1">
      <c r="A36" s="84" t="s">
        <v>37</v>
      </c>
      <c r="B36" s="19">
        <f>SUM(B34:B35)</f>
        <v>0</v>
      </c>
      <c r="C36" s="19">
        <f aca="true" t="shared" si="6" ref="C36:AF36">SUM(C34:C35)</f>
        <v>0</v>
      </c>
      <c r="D36" s="19">
        <f t="shared" si="6"/>
        <v>0</v>
      </c>
      <c r="E36" s="19">
        <f t="shared" si="6"/>
        <v>0</v>
      </c>
      <c r="F36" s="19">
        <f t="shared" si="6"/>
        <v>0</v>
      </c>
      <c r="G36" s="19">
        <f t="shared" si="6"/>
        <v>0</v>
      </c>
      <c r="H36" s="19">
        <f t="shared" si="6"/>
        <v>0</v>
      </c>
      <c r="I36" s="19">
        <f t="shared" si="6"/>
        <v>0</v>
      </c>
      <c r="J36" s="19">
        <f t="shared" si="6"/>
        <v>0</v>
      </c>
      <c r="K36" s="19">
        <f t="shared" si="6"/>
        <v>0</v>
      </c>
      <c r="L36" s="19">
        <f t="shared" si="6"/>
        <v>0</v>
      </c>
      <c r="M36" s="19">
        <f t="shared" si="6"/>
        <v>0</v>
      </c>
      <c r="N36" s="19">
        <f t="shared" si="6"/>
        <v>0</v>
      </c>
      <c r="O36" s="19">
        <f t="shared" si="6"/>
        <v>0</v>
      </c>
      <c r="P36" s="19">
        <f t="shared" si="6"/>
        <v>0</v>
      </c>
      <c r="Q36" s="19">
        <f t="shared" si="6"/>
        <v>0</v>
      </c>
      <c r="R36" s="19">
        <f t="shared" si="6"/>
        <v>0</v>
      </c>
      <c r="S36" s="19">
        <f t="shared" si="6"/>
        <v>0</v>
      </c>
      <c r="T36" s="19">
        <f t="shared" si="6"/>
        <v>0</v>
      </c>
      <c r="U36" s="19">
        <f t="shared" si="6"/>
        <v>0</v>
      </c>
      <c r="V36" s="19">
        <f t="shared" si="6"/>
        <v>0</v>
      </c>
      <c r="W36" s="19">
        <f t="shared" si="6"/>
        <v>0</v>
      </c>
      <c r="X36" s="19">
        <f t="shared" si="6"/>
        <v>0</v>
      </c>
      <c r="Y36" s="19">
        <f t="shared" si="6"/>
        <v>0</v>
      </c>
      <c r="Z36" s="19">
        <f t="shared" si="6"/>
        <v>0</v>
      </c>
      <c r="AA36" s="19">
        <f t="shared" si="6"/>
        <v>0</v>
      </c>
      <c r="AB36" s="19">
        <f t="shared" si="6"/>
        <v>0</v>
      </c>
      <c r="AC36" s="19">
        <f t="shared" si="6"/>
        <v>0</v>
      </c>
      <c r="AD36" s="19">
        <f t="shared" si="6"/>
        <v>0</v>
      </c>
      <c r="AE36" s="19">
        <f t="shared" si="6"/>
        <v>0</v>
      </c>
      <c r="AF36" s="19">
        <f t="shared" si="6"/>
        <v>0</v>
      </c>
      <c r="AG36" s="71">
        <f t="shared" si="4"/>
        <v>0</v>
      </c>
    </row>
    <row r="37" spans="1:33" ht="14.25" thickTop="1">
      <c r="A37" s="84" t="s">
        <v>38</v>
      </c>
      <c r="B37" s="20">
        <f aca="true" t="shared" si="7" ref="B37:AF37">B36+B32</f>
        <v>0</v>
      </c>
      <c r="C37" s="20" t="e">
        <f t="shared" si="7"/>
        <v>#DIV/0!</v>
      </c>
      <c r="D37" s="20" t="e">
        <f t="shared" si="7"/>
        <v>#DIV/0!</v>
      </c>
      <c r="E37" s="20" t="e">
        <f t="shared" si="7"/>
        <v>#DIV/0!</v>
      </c>
      <c r="F37" s="20" t="e">
        <f t="shared" si="7"/>
        <v>#DIV/0!</v>
      </c>
      <c r="G37" s="20" t="e">
        <f t="shared" si="7"/>
        <v>#DIV/0!</v>
      </c>
      <c r="H37" s="20" t="e">
        <f t="shared" si="7"/>
        <v>#DIV/0!</v>
      </c>
      <c r="I37" s="20" t="e">
        <f t="shared" si="7"/>
        <v>#DIV/0!</v>
      </c>
      <c r="J37" s="20" t="e">
        <f t="shared" si="7"/>
        <v>#DIV/0!</v>
      </c>
      <c r="K37" s="20" t="e">
        <f t="shared" si="7"/>
        <v>#DIV/0!</v>
      </c>
      <c r="L37" s="20" t="e">
        <f t="shared" si="7"/>
        <v>#DIV/0!</v>
      </c>
      <c r="M37" s="20" t="e">
        <f t="shared" si="7"/>
        <v>#DIV/0!</v>
      </c>
      <c r="N37" s="20" t="e">
        <f t="shared" si="7"/>
        <v>#DIV/0!</v>
      </c>
      <c r="O37" s="20" t="e">
        <f t="shared" si="7"/>
        <v>#DIV/0!</v>
      </c>
      <c r="P37" s="20" t="e">
        <f t="shared" si="7"/>
        <v>#DIV/0!</v>
      </c>
      <c r="Q37" s="20" t="e">
        <f t="shared" si="7"/>
        <v>#DIV/0!</v>
      </c>
      <c r="R37" s="20" t="e">
        <f t="shared" si="7"/>
        <v>#DIV/0!</v>
      </c>
      <c r="S37" s="20" t="e">
        <f t="shared" si="7"/>
        <v>#DIV/0!</v>
      </c>
      <c r="T37" s="20" t="e">
        <f t="shared" si="7"/>
        <v>#DIV/0!</v>
      </c>
      <c r="U37" s="20" t="e">
        <f t="shared" si="7"/>
        <v>#DIV/0!</v>
      </c>
      <c r="V37" s="20" t="e">
        <f t="shared" si="7"/>
        <v>#DIV/0!</v>
      </c>
      <c r="W37" s="20" t="e">
        <f t="shared" si="7"/>
        <v>#DIV/0!</v>
      </c>
      <c r="X37" s="20" t="e">
        <f t="shared" si="7"/>
        <v>#DIV/0!</v>
      </c>
      <c r="Y37" s="20" t="e">
        <f t="shared" si="7"/>
        <v>#DIV/0!</v>
      </c>
      <c r="Z37" s="20" t="e">
        <f t="shared" si="7"/>
        <v>#DIV/0!</v>
      </c>
      <c r="AA37" s="20" t="e">
        <f t="shared" si="7"/>
        <v>#DIV/0!</v>
      </c>
      <c r="AB37" s="20" t="e">
        <f t="shared" si="7"/>
        <v>#DIV/0!</v>
      </c>
      <c r="AC37" s="20" t="e">
        <f t="shared" si="7"/>
        <v>#DIV/0!</v>
      </c>
      <c r="AD37" s="20" t="e">
        <f t="shared" si="7"/>
        <v>#DIV/0!</v>
      </c>
      <c r="AE37" s="20" t="e">
        <f t="shared" si="7"/>
        <v>#DIV/0!</v>
      </c>
      <c r="AF37" s="20" t="e">
        <f t="shared" si="7"/>
        <v>#DIV/0!</v>
      </c>
      <c r="AG37" s="72" t="e">
        <f t="shared" si="4"/>
        <v>#DIV/0!</v>
      </c>
    </row>
    <row r="38" spans="1:33" ht="14.25">
      <c r="A38" s="84" t="s">
        <v>20</v>
      </c>
      <c r="B38" s="92">
        <f>B37/(1+$B$10)^B$26</f>
        <v>0</v>
      </c>
      <c r="C38" s="93" t="e">
        <f>C37/(1+$B$10)^C26</f>
        <v>#DIV/0!</v>
      </c>
      <c r="D38" s="93" t="e">
        <f aca="true" t="shared" si="8" ref="D38:AF38">D37/(1+$B$10)^D26</f>
        <v>#DIV/0!</v>
      </c>
      <c r="E38" s="93" t="e">
        <f t="shared" si="8"/>
        <v>#DIV/0!</v>
      </c>
      <c r="F38" s="93" t="e">
        <f t="shared" si="8"/>
        <v>#DIV/0!</v>
      </c>
      <c r="G38" s="93" t="e">
        <f t="shared" si="8"/>
        <v>#DIV/0!</v>
      </c>
      <c r="H38" s="93" t="e">
        <f t="shared" si="8"/>
        <v>#DIV/0!</v>
      </c>
      <c r="I38" s="93" t="e">
        <f t="shared" si="8"/>
        <v>#DIV/0!</v>
      </c>
      <c r="J38" s="93" t="e">
        <f t="shared" si="8"/>
        <v>#DIV/0!</v>
      </c>
      <c r="K38" s="93" t="e">
        <f t="shared" si="8"/>
        <v>#DIV/0!</v>
      </c>
      <c r="L38" s="93" t="e">
        <f t="shared" si="8"/>
        <v>#DIV/0!</v>
      </c>
      <c r="M38" s="93" t="e">
        <f t="shared" si="8"/>
        <v>#DIV/0!</v>
      </c>
      <c r="N38" s="93" t="e">
        <f t="shared" si="8"/>
        <v>#DIV/0!</v>
      </c>
      <c r="O38" s="93" t="e">
        <f t="shared" si="8"/>
        <v>#DIV/0!</v>
      </c>
      <c r="P38" s="93" t="e">
        <f t="shared" si="8"/>
        <v>#DIV/0!</v>
      </c>
      <c r="Q38" s="93" t="e">
        <f t="shared" si="8"/>
        <v>#DIV/0!</v>
      </c>
      <c r="R38" s="93" t="e">
        <f t="shared" si="8"/>
        <v>#DIV/0!</v>
      </c>
      <c r="S38" s="93" t="e">
        <f t="shared" si="8"/>
        <v>#DIV/0!</v>
      </c>
      <c r="T38" s="93" t="e">
        <f t="shared" si="8"/>
        <v>#DIV/0!</v>
      </c>
      <c r="U38" s="93" t="e">
        <f t="shared" si="8"/>
        <v>#DIV/0!</v>
      </c>
      <c r="V38" s="93" t="e">
        <f t="shared" si="8"/>
        <v>#DIV/0!</v>
      </c>
      <c r="W38" s="93" t="e">
        <f t="shared" si="8"/>
        <v>#DIV/0!</v>
      </c>
      <c r="X38" s="93" t="e">
        <f t="shared" si="8"/>
        <v>#DIV/0!</v>
      </c>
      <c r="Y38" s="93" t="e">
        <f t="shared" si="8"/>
        <v>#DIV/0!</v>
      </c>
      <c r="Z38" s="93" t="e">
        <f t="shared" si="8"/>
        <v>#DIV/0!</v>
      </c>
      <c r="AA38" s="93" t="e">
        <f t="shared" si="8"/>
        <v>#DIV/0!</v>
      </c>
      <c r="AB38" s="93" t="e">
        <f t="shared" si="8"/>
        <v>#DIV/0!</v>
      </c>
      <c r="AC38" s="93" t="e">
        <f t="shared" si="8"/>
        <v>#DIV/0!</v>
      </c>
      <c r="AD38" s="93" t="e">
        <f t="shared" si="8"/>
        <v>#DIV/0!</v>
      </c>
      <c r="AE38" s="93" t="e">
        <f t="shared" si="8"/>
        <v>#DIV/0!</v>
      </c>
      <c r="AF38" s="93" t="e">
        <f t="shared" si="8"/>
        <v>#DIV/0!</v>
      </c>
      <c r="AG38" s="94" t="e">
        <f t="shared" si="4"/>
        <v>#DIV/0!</v>
      </c>
    </row>
    <row r="39" spans="1:33" ht="14.25" thickBot="1">
      <c r="A39" s="105" t="s">
        <v>21</v>
      </c>
      <c r="B39" s="106" t="e">
        <f>AG38</f>
        <v>#DIV/0!</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5" t="e">
        <f t="shared" si="4"/>
        <v>#DIV/0!</v>
      </c>
    </row>
    <row r="41" spans="1:33" ht="14.25">
      <c r="A41" s="83" t="s">
        <v>70</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67"/>
    </row>
    <row r="42" spans="1:33" ht="14.25">
      <c r="A42" s="84" t="s">
        <v>15</v>
      </c>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68"/>
    </row>
    <row r="43" spans="1:33" ht="14.25">
      <c r="A43" s="85" t="s">
        <v>16</v>
      </c>
      <c r="B43" s="64">
        <f>-C12</f>
        <v>0</v>
      </c>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9">
        <f>SUM(B43:AF43)</f>
        <v>0</v>
      </c>
    </row>
    <row r="44" spans="1:33" ht="14.25">
      <c r="A44" s="85" t="s">
        <v>17</v>
      </c>
      <c r="B44" s="64"/>
      <c r="C44" s="64">
        <f>-$C$13*(1+$B$9)^C$26</f>
        <v>0</v>
      </c>
      <c r="D44" s="64">
        <f aca="true" t="shared" si="9" ref="D44:AF44">-$C$13*(1+$B$9)^D$26</f>
        <v>0</v>
      </c>
      <c r="E44" s="64">
        <f t="shared" si="9"/>
        <v>0</v>
      </c>
      <c r="F44" s="64">
        <f t="shared" si="9"/>
        <v>0</v>
      </c>
      <c r="G44" s="64">
        <f t="shared" si="9"/>
        <v>0</v>
      </c>
      <c r="H44" s="64">
        <f t="shared" si="9"/>
        <v>0</v>
      </c>
      <c r="I44" s="64">
        <f t="shared" si="9"/>
        <v>0</v>
      </c>
      <c r="J44" s="64">
        <f t="shared" si="9"/>
        <v>0</v>
      </c>
      <c r="K44" s="64">
        <f t="shared" si="9"/>
        <v>0</v>
      </c>
      <c r="L44" s="64">
        <f t="shared" si="9"/>
        <v>0</v>
      </c>
      <c r="M44" s="64">
        <f t="shared" si="9"/>
        <v>0</v>
      </c>
      <c r="N44" s="64">
        <f t="shared" si="9"/>
        <v>0</v>
      </c>
      <c r="O44" s="64">
        <f t="shared" si="9"/>
        <v>0</v>
      </c>
      <c r="P44" s="64">
        <f t="shared" si="9"/>
        <v>0</v>
      </c>
      <c r="Q44" s="64">
        <f t="shared" si="9"/>
        <v>0</v>
      </c>
      <c r="R44" s="64">
        <f t="shared" si="9"/>
        <v>0</v>
      </c>
      <c r="S44" s="64">
        <f t="shared" si="9"/>
        <v>0</v>
      </c>
      <c r="T44" s="64">
        <f t="shared" si="9"/>
        <v>0</v>
      </c>
      <c r="U44" s="64">
        <f t="shared" si="9"/>
        <v>0</v>
      </c>
      <c r="V44" s="64">
        <f t="shared" si="9"/>
        <v>0</v>
      </c>
      <c r="W44" s="64">
        <f t="shared" si="9"/>
        <v>0</v>
      </c>
      <c r="X44" s="64">
        <f t="shared" si="9"/>
        <v>0</v>
      </c>
      <c r="Y44" s="64">
        <f t="shared" si="9"/>
        <v>0</v>
      </c>
      <c r="Z44" s="64">
        <f t="shared" si="9"/>
        <v>0</v>
      </c>
      <c r="AA44" s="64">
        <f t="shared" si="9"/>
        <v>0</v>
      </c>
      <c r="AB44" s="64">
        <f t="shared" si="9"/>
        <v>0</v>
      </c>
      <c r="AC44" s="64">
        <f t="shared" si="9"/>
        <v>0</v>
      </c>
      <c r="AD44" s="64">
        <f t="shared" si="9"/>
        <v>0</v>
      </c>
      <c r="AE44" s="64">
        <f t="shared" si="9"/>
        <v>0</v>
      </c>
      <c r="AF44" s="64">
        <f t="shared" si="9"/>
        <v>0</v>
      </c>
      <c r="AG44" s="69">
        <f>SUM(B44:AF44)</f>
        <v>0</v>
      </c>
    </row>
    <row r="45" spans="1:33" ht="14.25">
      <c r="A45" s="85" t="s">
        <v>18</v>
      </c>
      <c r="B45" s="64"/>
      <c r="C45" s="64" t="e">
        <f aca="true" t="shared" si="10" ref="C45:AF45">-IF(C26/$C$15=(ROUND(C26/$C$15,0)),$C$14*(1+Inflation)^C26,0)</f>
        <v>#DIV/0!</v>
      </c>
      <c r="D45" s="64" t="e">
        <f t="shared" si="10"/>
        <v>#DIV/0!</v>
      </c>
      <c r="E45" s="64" t="e">
        <f t="shared" si="10"/>
        <v>#DIV/0!</v>
      </c>
      <c r="F45" s="64" t="e">
        <f t="shared" si="10"/>
        <v>#DIV/0!</v>
      </c>
      <c r="G45" s="64" t="e">
        <f t="shared" si="10"/>
        <v>#DIV/0!</v>
      </c>
      <c r="H45" s="64" t="e">
        <f t="shared" si="10"/>
        <v>#DIV/0!</v>
      </c>
      <c r="I45" s="64" t="e">
        <f t="shared" si="10"/>
        <v>#DIV/0!</v>
      </c>
      <c r="J45" s="64" t="e">
        <f t="shared" si="10"/>
        <v>#DIV/0!</v>
      </c>
      <c r="K45" s="64" t="e">
        <f t="shared" si="10"/>
        <v>#DIV/0!</v>
      </c>
      <c r="L45" s="64" t="e">
        <f t="shared" si="10"/>
        <v>#DIV/0!</v>
      </c>
      <c r="M45" s="64" t="e">
        <f t="shared" si="10"/>
        <v>#DIV/0!</v>
      </c>
      <c r="N45" s="64" t="e">
        <f t="shared" si="10"/>
        <v>#DIV/0!</v>
      </c>
      <c r="O45" s="64" t="e">
        <f t="shared" si="10"/>
        <v>#DIV/0!</v>
      </c>
      <c r="P45" s="64" t="e">
        <f t="shared" si="10"/>
        <v>#DIV/0!</v>
      </c>
      <c r="Q45" s="64" t="e">
        <f t="shared" si="10"/>
        <v>#DIV/0!</v>
      </c>
      <c r="R45" s="64" t="e">
        <f t="shared" si="10"/>
        <v>#DIV/0!</v>
      </c>
      <c r="S45" s="64" t="e">
        <f t="shared" si="10"/>
        <v>#DIV/0!</v>
      </c>
      <c r="T45" s="64" t="e">
        <f t="shared" si="10"/>
        <v>#DIV/0!</v>
      </c>
      <c r="U45" s="64" t="e">
        <f t="shared" si="10"/>
        <v>#DIV/0!</v>
      </c>
      <c r="V45" s="64" t="e">
        <f t="shared" si="10"/>
        <v>#DIV/0!</v>
      </c>
      <c r="W45" s="64" t="e">
        <f t="shared" si="10"/>
        <v>#DIV/0!</v>
      </c>
      <c r="X45" s="64" t="e">
        <f t="shared" si="10"/>
        <v>#DIV/0!</v>
      </c>
      <c r="Y45" s="64" t="e">
        <f t="shared" si="10"/>
        <v>#DIV/0!</v>
      </c>
      <c r="Z45" s="64" t="e">
        <f t="shared" si="10"/>
        <v>#DIV/0!</v>
      </c>
      <c r="AA45" s="64" t="e">
        <f t="shared" si="10"/>
        <v>#DIV/0!</v>
      </c>
      <c r="AB45" s="64" t="e">
        <f t="shared" si="10"/>
        <v>#DIV/0!</v>
      </c>
      <c r="AC45" s="64" t="e">
        <f t="shared" si="10"/>
        <v>#DIV/0!</v>
      </c>
      <c r="AD45" s="64" t="e">
        <f t="shared" si="10"/>
        <v>#DIV/0!</v>
      </c>
      <c r="AE45" s="64" t="e">
        <f t="shared" si="10"/>
        <v>#DIV/0!</v>
      </c>
      <c r="AF45" s="64" t="e">
        <f t="shared" si="10"/>
        <v>#DIV/0!</v>
      </c>
      <c r="AG45" s="69" t="e">
        <f>SUM(B45:AF45)</f>
        <v>#DIV/0!</v>
      </c>
    </row>
    <row r="46" spans="1:33" ht="14.25">
      <c r="A46" s="84" t="s">
        <v>19</v>
      </c>
      <c r="B46" s="18">
        <f>SUM(B43:B45)</f>
        <v>0</v>
      </c>
      <c r="C46" s="18" t="e">
        <f aca="true" t="shared" si="11" ref="C46:AF46">SUM(C43:C45)</f>
        <v>#DIV/0!</v>
      </c>
      <c r="D46" s="18" t="e">
        <f t="shared" si="11"/>
        <v>#DIV/0!</v>
      </c>
      <c r="E46" s="18" t="e">
        <f t="shared" si="11"/>
        <v>#DIV/0!</v>
      </c>
      <c r="F46" s="18" t="e">
        <f t="shared" si="11"/>
        <v>#DIV/0!</v>
      </c>
      <c r="G46" s="18" t="e">
        <f t="shared" si="11"/>
        <v>#DIV/0!</v>
      </c>
      <c r="H46" s="18" t="e">
        <f t="shared" si="11"/>
        <v>#DIV/0!</v>
      </c>
      <c r="I46" s="18" t="e">
        <f t="shared" si="11"/>
        <v>#DIV/0!</v>
      </c>
      <c r="J46" s="18" t="e">
        <f t="shared" si="11"/>
        <v>#DIV/0!</v>
      </c>
      <c r="K46" s="18" t="e">
        <f t="shared" si="11"/>
        <v>#DIV/0!</v>
      </c>
      <c r="L46" s="18" t="e">
        <f t="shared" si="11"/>
        <v>#DIV/0!</v>
      </c>
      <c r="M46" s="18" t="e">
        <f t="shared" si="11"/>
        <v>#DIV/0!</v>
      </c>
      <c r="N46" s="18" t="e">
        <f t="shared" si="11"/>
        <v>#DIV/0!</v>
      </c>
      <c r="O46" s="18" t="e">
        <f t="shared" si="11"/>
        <v>#DIV/0!</v>
      </c>
      <c r="P46" s="18" t="e">
        <f t="shared" si="11"/>
        <v>#DIV/0!</v>
      </c>
      <c r="Q46" s="18" t="e">
        <f t="shared" si="11"/>
        <v>#DIV/0!</v>
      </c>
      <c r="R46" s="18" t="e">
        <f t="shared" si="11"/>
        <v>#DIV/0!</v>
      </c>
      <c r="S46" s="18" t="e">
        <f t="shared" si="11"/>
        <v>#DIV/0!</v>
      </c>
      <c r="T46" s="18" t="e">
        <f t="shared" si="11"/>
        <v>#DIV/0!</v>
      </c>
      <c r="U46" s="18" t="e">
        <f t="shared" si="11"/>
        <v>#DIV/0!</v>
      </c>
      <c r="V46" s="18" t="e">
        <f t="shared" si="11"/>
        <v>#DIV/0!</v>
      </c>
      <c r="W46" s="18" t="e">
        <f t="shared" si="11"/>
        <v>#DIV/0!</v>
      </c>
      <c r="X46" s="18" t="e">
        <f t="shared" si="11"/>
        <v>#DIV/0!</v>
      </c>
      <c r="Y46" s="18" t="e">
        <f t="shared" si="11"/>
        <v>#DIV/0!</v>
      </c>
      <c r="Z46" s="18" t="e">
        <f t="shared" si="11"/>
        <v>#DIV/0!</v>
      </c>
      <c r="AA46" s="18" t="e">
        <f t="shared" si="11"/>
        <v>#DIV/0!</v>
      </c>
      <c r="AB46" s="18" t="e">
        <f t="shared" si="11"/>
        <v>#DIV/0!</v>
      </c>
      <c r="AC46" s="18" t="e">
        <f t="shared" si="11"/>
        <v>#DIV/0!</v>
      </c>
      <c r="AD46" s="18" t="e">
        <f t="shared" si="11"/>
        <v>#DIV/0!</v>
      </c>
      <c r="AE46" s="18" t="e">
        <f t="shared" si="11"/>
        <v>#DIV/0!</v>
      </c>
      <c r="AF46" s="18" t="e">
        <f t="shared" si="11"/>
        <v>#DIV/0!</v>
      </c>
      <c r="AG46" s="70" t="e">
        <f>SUM(B46:AF46)</f>
        <v>#DIV/0!</v>
      </c>
    </row>
    <row r="47" spans="1:33" ht="14.25">
      <c r="A47" s="84" t="s">
        <v>34</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9"/>
    </row>
    <row r="48" spans="1:33" ht="14.25">
      <c r="A48" s="85" t="s">
        <v>35</v>
      </c>
      <c r="B48" s="64"/>
      <c r="C48" s="64">
        <f>$C22*$C$16*(1+$B$9)^C$26</f>
        <v>0</v>
      </c>
      <c r="D48" s="64">
        <f aca="true" t="shared" si="12" ref="D48:AF48">$C22*$C$16*(1+$B$9)^D$26</f>
        <v>0</v>
      </c>
      <c r="E48" s="64">
        <f t="shared" si="12"/>
        <v>0</v>
      </c>
      <c r="F48" s="64">
        <f t="shared" si="12"/>
        <v>0</v>
      </c>
      <c r="G48" s="64">
        <f t="shared" si="12"/>
        <v>0</v>
      </c>
      <c r="H48" s="64">
        <f t="shared" si="12"/>
        <v>0</v>
      </c>
      <c r="I48" s="64">
        <f t="shared" si="12"/>
        <v>0</v>
      </c>
      <c r="J48" s="64">
        <f t="shared" si="12"/>
        <v>0</v>
      </c>
      <c r="K48" s="64">
        <f t="shared" si="12"/>
        <v>0</v>
      </c>
      <c r="L48" s="64">
        <f t="shared" si="12"/>
        <v>0</v>
      </c>
      <c r="M48" s="64">
        <f t="shared" si="12"/>
        <v>0</v>
      </c>
      <c r="N48" s="64">
        <f t="shared" si="12"/>
        <v>0</v>
      </c>
      <c r="O48" s="64">
        <f t="shared" si="12"/>
        <v>0</v>
      </c>
      <c r="P48" s="64">
        <f t="shared" si="12"/>
        <v>0</v>
      </c>
      <c r="Q48" s="64">
        <f t="shared" si="12"/>
        <v>0</v>
      </c>
      <c r="R48" s="64">
        <f t="shared" si="12"/>
        <v>0</v>
      </c>
      <c r="S48" s="64">
        <f t="shared" si="12"/>
        <v>0</v>
      </c>
      <c r="T48" s="64">
        <f t="shared" si="12"/>
        <v>0</v>
      </c>
      <c r="U48" s="64">
        <f t="shared" si="12"/>
        <v>0</v>
      </c>
      <c r="V48" s="64">
        <f t="shared" si="12"/>
        <v>0</v>
      </c>
      <c r="W48" s="64">
        <f t="shared" si="12"/>
        <v>0</v>
      </c>
      <c r="X48" s="64">
        <f t="shared" si="12"/>
        <v>0</v>
      </c>
      <c r="Y48" s="64">
        <f t="shared" si="12"/>
        <v>0</v>
      </c>
      <c r="Z48" s="64">
        <f t="shared" si="12"/>
        <v>0</v>
      </c>
      <c r="AA48" s="64">
        <f t="shared" si="12"/>
        <v>0</v>
      </c>
      <c r="AB48" s="64">
        <f t="shared" si="12"/>
        <v>0</v>
      </c>
      <c r="AC48" s="64">
        <f t="shared" si="12"/>
        <v>0</v>
      </c>
      <c r="AD48" s="64">
        <f t="shared" si="12"/>
        <v>0</v>
      </c>
      <c r="AE48" s="64">
        <f t="shared" si="12"/>
        <v>0</v>
      </c>
      <c r="AF48" s="64">
        <f t="shared" si="12"/>
        <v>0</v>
      </c>
      <c r="AG48" s="69">
        <f aca="true" t="shared" si="13" ref="AG48:AG54">SUM(B48:AF48)</f>
        <v>0</v>
      </c>
    </row>
    <row r="49" spans="1:33" ht="14.25">
      <c r="A49" s="85" t="s">
        <v>36</v>
      </c>
      <c r="B49" s="64"/>
      <c r="C49" s="64">
        <f>$C23*$C$16*(1+$B$9)^C$26</f>
        <v>0</v>
      </c>
      <c r="D49" s="64">
        <f aca="true" t="shared" si="14" ref="D49:AF49">$C23*$C$16*(1+$B$9)^D$26</f>
        <v>0</v>
      </c>
      <c r="E49" s="64">
        <f t="shared" si="14"/>
        <v>0</v>
      </c>
      <c r="F49" s="64">
        <f t="shared" si="14"/>
        <v>0</v>
      </c>
      <c r="G49" s="64">
        <f t="shared" si="14"/>
        <v>0</v>
      </c>
      <c r="H49" s="64">
        <f t="shared" si="14"/>
        <v>0</v>
      </c>
      <c r="I49" s="64">
        <f t="shared" si="14"/>
        <v>0</v>
      </c>
      <c r="J49" s="64">
        <f t="shared" si="14"/>
        <v>0</v>
      </c>
      <c r="K49" s="64">
        <f t="shared" si="14"/>
        <v>0</v>
      </c>
      <c r="L49" s="64">
        <f t="shared" si="14"/>
        <v>0</v>
      </c>
      <c r="M49" s="64">
        <f t="shared" si="14"/>
        <v>0</v>
      </c>
      <c r="N49" s="64">
        <f t="shared" si="14"/>
        <v>0</v>
      </c>
      <c r="O49" s="64">
        <f t="shared" si="14"/>
        <v>0</v>
      </c>
      <c r="P49" s="64">
        <f t="shared" si="14"/>
        <v>0</v>
      </c>
      <c r="Q49" s="64">
        <f t="shared" si="14"/>
        <v>0</v>
      </c>
      <c r="R49" s="64">
        <f t="shared" si="14"/>
        <v>0</v>
      </c>
      <c r="S49" s="64">
        <f t="shared" si="14"/>
        <v>0</v>
      </c>
      <c r="T49" s="64">
        <f t="shared" si="14"/>
        <v>0</v>
      </c>
      <c r="U49" s="64">
        <f t="shared" si="14"/>
        <v>0</v>
      </c>
      <c r="V49" s="64">
        <f t="shared" si="14"/>
        <v>0</v>
      </c>
      <c r="W49" s="64">
        <f t="shared" si="14"/>
        <v>0</v>
      </c>
      <c r="X49" s="64">
        <f t="shared" si="14"/>
        <v>0</v>
      </c>
      <c r="Y49" s="64">
        <f t="shared" si="14"/>
        <v>0</v>
      </c>
      <c r="Z49" s="64">
        <f t="shared" si="14"/>
        <v>0</v>
      </c>
      <c r="AA49" s="64">
        <f t="shared" si="14"/>
        <v>0</v>
      </c>
      <c r="AB49" s="64">
        <f t="shared" si="14"/>
        <v>0</v>
      </c>
      <c r="AC49" s="64">
        <f t="shared" si="14"/>
        <v>0</v>
      </c>
      <c r="AD49" s="64">
        <f t="shared" si="14"/>
        <v>0</v>
      </c>
      <c r="AE49" s="64">
        <f t="shared" si="14"/>
        <v>0</v>
      </c>
      <c r="AF49" s="64">
        <f t="shared" si="14"/>
        <v>0</v>
      </c>
      <c r="AG49" s="69">
        <f t="shared" si="13"/>
        <v>0</v>
      </c>
    </row>
    <row r="50" spans="1:33" s="2" customFormat="1" ht="14.25" thickBot="1">
      <c r="A50" s="84" t="s">
        <v>37</v>
      </c>
      <c r="B50" s="19">
        <f aca="true" t="shared" si="15" ref="B50:AF50">SUM(B48:B49)</f>
        <v>0</v>
      </c>
      <c r="C50" s="19">
        <f t="shared" si="15"/>
        <v>0</v>
      </c>
      <c r="D50" s="19">
        <f t="shared" si="15"/>
        <v>0</v>
      </c>
      <c r="E50" s="19">
        <f t="shared" si="15"/>
        <v>0</v>
      </c>
      <c r="F50" s="19">
        <f t="shared" si="15"/>
        <v>0</v>
      </c>
      <c r="G50" s="19">
        <f t="shared" si="15"/>
        <v>0</v>
      </c>
      <c r="H50" s="19">
        <f t="shared" si="15"/>
        <v>0</v>
      </c>
      <c r="I50" s="19">
        <f t="shared" si="15"/>
        <v>0</v>
      </c>
      <c r="J50" s="19">
        <f t="shared" si="15"/>
        <v>0</v>
      </c>
      <c r="K50" s="19">
        <f t="shared" si="15"/>
        <v>0</v>
      </c>
      <c r="L50" s="19">
        <f t="shared" si="15"/>
        <v>0</v>
      </c>
      <c r="M50" s="19">
        <f t="shared" si="15"/>
        <v>0</v>
      </c>
      <c r="N50" s="19">
        <f t="shared" si="15"/>
        <v>0</v>
      </c>
      <c r="O50" s="19">
        <f t="shared" si="15"/>
        <v>0</v>
      </c>
      <c r="P50" s="19">
        <f t="shared" si="15"/>
        <v>0</v>
      </c>
      <c r="Q50" s="19">
        <f t="shared" si="15"/>
        <v>0</v>
      </c>
      <c r="R50" s="19">
        <f t="shared" si="15"/>
        <v>0</v>
      </c>
      <c r="S50" s="19">
        <f t="shared" si="15"/>
        <v>0</v>
      </c>
      <c r="T50" s="19">
        <f t="shared" si="15"/>
        <v>0</v>
      </c>
      <c r="U50" s="19">
        <f t="shared" si="15"/>
        <v>0</v>
      </c>
      <c r="V50" s="19">
        <f t="shared" si="15"/>
        <v>0</v>
      </c>
      <c r="W50" s="19">
        <f t="shared" si="15"/>
        <v>0</v>
      </c>
      <c r="X50" s="19">
        <f t="shared" si="15"/>
        <v>0</v>
      </c>
      <c r="Y50" s="19">
        <f t="shared" si="15"/>
        <v>0</v>
      </c>
      <c r="Z50" s="19">
        <f t="shared" si="15"/>
        <v>0</v>
      </c>
      <c r="AA50" s="19">
        <f t="shared" si="15"/>
        <v>0</v>
      </c>
      <c r="AB50" s="19">
        <f t="shared" si="15"/>
        <v>0</v>
      </c>
      <c r="AC50" s="19">
        <f t="shared" si="15"/>
        <v>0</v>
      </c>
      <c r="AD50" s="19">
        <f t="shared" si="15"/>
        <v>0</v>
      </c>
      <c r="AE50" s="19">
        <f t="shared" si="15"/>
        <v>0</v>
      </c>
      <c r="AF50" s="19">
        <f t="shared" si="15"/>
        <v>0</v>
      </c>
      <c r="AG50" s="71">
        <f t="shared" si="13"/>
        <v>0</v>
      </c>
    </row>
    <row r="51" spans="1:33" ht="15" thickBot="1" thickTop="1">
      <c r="A51" s="84" t="s">
        <v>38</v>
      </c>
      <c r="B51" s="20">
        <f aca="true" t="shared" si="16" ref="B51:AF51">B50+B46</f>
        <v>0</v>
      </c>
      <c r="C51" s="20" t="e">
        <f t="shared" si="16"/>
        <v>#DIV/0!</v>
      </c>
      <c r="D51" s="20" t="e">
        <f t="shared" si="16"/>
        <v>#DIV/0!</v>
      </c>
      <c r="E51" s="20" t="e">
        <f t="shared" si="16"/>
        <v>#DIV/0!</v>
      </c>
      <c r="F51" s="20" t="e">
        <f t="shared" si="16"/>
        <v>#DIV/0!</v>
      </c>
      <c r="G51" s="20" t="e">
        <f t="shared" si="16"/>
        <v>#DIV/0!</v>
      </c>
      <c r="H51" s="20" t="e">
        <f t="shared" si="16"/>
        <v>#DIV/0!</v>
      </c>
      <c r="I51" s="20" t="e">
        <f t="shared" si="16"/>
        <v>#DIV/0!</v>
      </c>
      <c r="J51" s="20" t="e">
        <f t="shared" si="16"/>
        <v>#DIV/0!</v>
      </c>
      <c r="K51" s="20" t="e">
        <f t="shared" si="16"/>
        <v>#DIV/0!</v>
      </c>
      <c r="L51" s="20" t="e">
        <f t="shared" si="16"/>
        <v>#DIV/0!</v>
      </c>
      <c r="M51" s="20" t="e">
        <f t="shared" si="16"/>
        <v>#DIV/0!</v>
      </c>
      <c r="N51" s="20" t="e">
        <f t="shared" si="16"/>
        <v>#DIV/0!</v>
      </c>
      <c r="O51" s="20" t="e">
        <f t="shared" si="16"/>
        <v>#DIV/0!</v>
      </c>
      <c r="P51" s="20" t="e">
        <f t="shared" si="16"/>
        <v>#DIV/0!</v>
      </c>
      <c r="Q51" s="20" t="e">
        <f t="shared" si="16"/>
        <v>#DIV/0!</v>
      </c>
      <c r="R51" s="20" t="e">
        <f t="shared" si="16"/>
        <v>#DIV/0!</v>
      </c>
      <c r="S51" s="20" t="e">
        <f t="shared" si="16"/>
        <v>#DIV/0!</v>
      </c>
      <c r="T51" s="20" t="e">
        <f t="shared" si="16"/>
        <v>#DIV/0!</v>
      </c>
      <c r="U51" s="20" t="e">
        <f t="shared" si="16"/>
        <v>#DIV/0!</v>
      </c>
      <c r="V51" s="20" t="e">
        <f t="shared" si="16"/>
        <v>#DIV/0!</v>
      </c>
      <c r="W51" s="20" t="e">
        <f t="shared" si="16"/>
        <v>#DIV/0!</v>
      </c>
      <c r="X51" s="20" t="e">
        <f t="shared" si="16"/>
        <v>#DIV/0!</v>
      </c>
      <c r="Y51" s="20" t="e">
        <f t="shared" si="16"/>
        <v>#DIV/0!</v>
      </c>
      <c r="Z51" s="20" t="e">
        <f t="shared" si="16"/>
        <v>#DIV/0!</v>
      </c>
      <c r="AA51" s="20" t="e">
        <f t="shared" si="16"/>
        <v>#DIV/0!</v>
      </c>
      <c r="AB51" s="20" t="e">
        <f t="shared" si="16"/>
        <v>#DIV/0!</v>
      </c>
      <c r="AC51" s="20" t="e">
        <f t="shared" si="16"/>
        <v>#DIV/0!</v>
      </c>
      <c r="AD51" s="20" t="e">
        <f t="shared" si="16"/>
        <v>#DIV/0!</v>
      </c>
      <c r="AE51" s="20" t="e">
        <f t="shared" si="16"/>
        <v>#DIV/0!</v>
      </c>
      <c r="AF51" s="20" t="e">
        <f t="shared" si="16"/>
        <v>#DIV/0!</v>
      </c>
      <c r="AG51" s="72" t="e">
        <f t="shared" si="13"/>
        <v>#DIV/0!</v>
      </c>
    </row>
    <row r="52" spans="1:33" ht="14.25" thickTop="1">
      <c r="A52" s="84" t="s">
        <v>20</v>
      </c>
      <c r="B52" s="92">
        <f>B51/(1+$B$10)^B26</f>
        <v>0</v>
      </c>
      <c r="C52" s="93" t="e">
        <f>C51/(1+$B$10)^C$26</f>
        <v>#DIV/0!</v>
      </c>
      <c r="D52" s="93" t="e">
        <f aca="true" t="shared" si="17" ref="D52:AF52">D51/(1+$B$10)^D$26</f>
        <v>#DIV/0!</v>
      </c>
      <c r="E52" s="93" t="e">
        <f t="shared" si="17"/>
        <v>#DIV/0!</v>
      </c>
      <c r="F52" s="93" t="e">
        <f t="shared" si="17"/>
        <v>#DIV/0!</v>
      </c>
      <c r="G52" s="93" t="e">
        <f t="shared" si="17"/>
        <v>#DIV/0!</v>
      </c>
      <c r="H52" s="93" t="e">
        <f t="shared" si="17"/>
        <v>#DIV/0!</v>
      </c>
      <c r="I52" s="93" t="e">
        <f t="shared" si="17"/>
        <v>#DIV/0!</v>
      </c>
      <c r="J52" s="93" t="e">
        <f t="shared" si="17"/>
        <v>#DIV/0!</v>
      </c>
      <c r="K52" s="93" t="e">
        <f t="shared" si="17"/>
        <v>#DIV/0!</v>
      </c>
      <c r="L52" s="93" t="e">
        <f t="shared" si="17"/>
        <v>#DIV/0!</v>
      </c>
      <c r="M52" s="93" t="e">
        <f t="shared" si="17"/>
        <v>#DIV/0!</v>
      </c>
      <c r="N52" s="93" t="e">
        <f t="shared" si="17"/>
        <v>#DIV/0!</v>
      </c>
      <c r="O52" s="93" t="e">
        <f t="shared" si="17"/>
        <v>#DIV/0!</v>
      </c>
      <c r="P52" s="93" t="e">
        <f t="shared" si="17"/>
        <v>#DIV/0!</v>
      </c>
      <c r="Q52" s="93" t="e">
        <f t="shared" si="17"/>
        <v>#DIV/0!</v>
      </c>
      <c r="R52" s="93" t="e">
        <f t="shared" si="17"/>
        <v>#DIV/0!</v>
      </c>
      <c r="S52" s="93" t="e">
        <f t="shared" si="17"/>
        <v>#DIV/0!</v>
      </c>
      <c r="T52" s="93" t="e">
        <f t="shared" si="17"/>
        <v>#DIV/0!</v>
      </c>
      <c r="U52" s="93" t="e">
        <f t="shared" si="17"/>
        <v>#DIV/0!</v>
      </c>
      <c r="V52" s="93" t="e">
        <f t="shared" si="17"/>
        <v>#DIV/0!</v>
      </c>
      <c r="W52" s="93" t="e">
        <f t="shared" si="17"/>
        <v>#DIV/0!</v>
      </c>
      <c r="X52" s="93" t="e">
        <f t="shared" si="17"/>
        <v>#DIV/0!</v>
      </c>
      <c r="Y52" s="93" t="e">
        <f t="shared" si="17"/>
        <v>#DIV/0!</v>
      </c>
      <c r="Z52" s="93" t="e">
        <f t="shared" si="17"/>
        <v>#DIV/0!</v>
      </c>
      <c r="AA52" s="93" t="e">
        <f t="shared" si="17"/>
        <v>#DIV/0!</v>
      </c>
      <c r="AB52" s="93" t="e">
        <f t="shared" si="17"/>
        <v>#DIV/0!</v>
      </c>
      <c r="AC52" s="93" t="e">
        <f t="shared" si="17"/>
        <v>#DIV/0!</v>
      </c>
      <c r="AD52" s="93" t="e">
        <f t="shared" si="17"/>
        <v>#DIV/0!</v>
      </c>
      <c r="AE52" s="93" t="e">
        <f t="shared" si="17"/>
        <v>#DIV/0!</v>
      </c>
      <c r="AF52" s="93" t="e">
        <f t="shared" si="17"/>
        <v>#DIV/0!</v>
      </c>
      <c r="AG52" s="72" t="e">
        <f>SUM(B52:AF52)</f>
        <v>#DIV/0!</v>
      </c>
    </row>
    <row r="53" spans="1:33" ht="14.25" thickBot="1">
      <c r="A53" s="86" t="s">
        <v>21</v>
      </c>
      <c r="B53" s="73" t="e">
        <f>AG52</f>
        <v>#DIV/0!</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5" t="e">
        <f t="shared" si="13"/>
        <v>#DIV/0!</v>
      </c>
    </row>
    <row r="54" spans="1:33" ht="14.25" thickBot="1">
      <c r="A54" s="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f t="shared" si="13"/>
        <v>0</v>
      </c>
    </row>
    <row r="55" spans="1:33" ht="14.25">
      <c r="A55" s="87" t="s">
        <v>49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6"/>
    </row>
    <row r="56" spans="1:33" ht="14.25">
      <c r="A56" s="84" t="s">
        <v>15</v>
      </c>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68"/>
    </row>
    <row r="57" spans="1:33" ht="14.25">
      <c r="A57" s="85" t="s">
        <v>16</v>
      </c>
      <c r="B57" s="9">
        <f>-D12</f>
        <v>0</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76">
        <f>SUM(B57:AF57)</f>
        <v>0</v>
      </c>
    </row>
    <row r="58" spans="1:33" ht="14.25">
      <c r="A58" s="85" t="s">
        <v>17</v>
      </c>
      <c r="B58" s="9"/>
      <c r="C58" s="9">
        <f>-$D$13*(1+$B$9)^C$26</f>
        <v>0</v>
      </c>
      <c r="D58" s="9">
        <f aca="true" t="shared" si="18" ref="D58:AF58">-$D$13*(1+$B$9)^D$26</f>
        <v>0</v>
      </c>
      <c r="E58" s="9">
        <f t="shared" si="18"/>
        <v>0</v>
      </c>
      <c r="F58" s="9">
        <f t="shared" si="18"/>
        <v>0</v>
      </c>
      <c r="G58" s="9">
        <f t="shared" si="18"/>
        <v>0</v>
      </c>
      <c r="H58" s="9">
        <f t="shared" si="18"/>
        <v>0</v>
      </c>
      <c r="I58" s="9">
        <f t="shared" si="18"/>
        <v>0</v>
      </c>
      <c r="J58" s="9">
        <f t="shared" si="18"/>
        <v>0</v>
      </c>
      <c r="K58" s="9">
        <f t="shared" si="18"/>
        <v>0</v>
      </c>
      <c r="L58" s="9">
        <f t="shared" si="18"/>
        <v>0</v>
      </c>
      <c r="M58" s="9">
        <f t="shared" si="18"/>
        <v>0</v>
      </c>
      <c r="N58" s="9">
        <f t="shared" si="18"/>
        <v>0</v>
      </c>
      <c r="O58" s="9">
        <f t="shared" si="18"/>
        <v>0</v>
      </c>
      <c r="P58" s="9">
        <f t="shared" si="18"/>
        <v>0</v>
      </c>
      <c r="Q58" s="9">
        <f t="shared" si="18"/>
        <v>0</v>
      </c>
      <c r="R58" s="9">
        <f t="shared" si="18"/>
        <v>0</v>
      </c>
      <c r="S58" s="9">
        <f t="shared" si="18"/>
        <v>0</v>
      </c>
      <c r="T58" s="9">
        <f t="shared" si="18"/>
        <v>0</v>
      </c>
      <c r="U58" s="9">
        <f t="shared" si="18"/>
        <v>0</v>
      </c>
      <c r="V58" s="9">
        <f t="shared" si="18"/>
        <v>0</v>
      </c>
      <c r="W58" s="9">
        <f t="shared" si="18"/>
        <v>0</v>
      </c>
      <c r="X58" s="9">
        <f t="shared" si="18"/>
        <v>0</v>
      </c>
      <c r="Y58" s="9">
        <f t="shared" si="18"/>
        <v>0</v>
      </c>
      <c r="Z58" s="9">
        <f t="shared" si="18"/>
        <v>0</v>
      </c>
      <c r="AA58" s="9">
        <f t="shared" si="18"/>
        <v>0</v>
      </c>
      <c r="AB58" s="9">
        <f t="shared" si="18"/>
        <v>0</v>
      </c>
      <c r="AC58" s="9">
        <f t="shared" si="18"/>
        <v>0</v>
      </c>
      <c r="AD58" s="9">
        <f t="shared" si="18"/>
        <v>0</v>
      </c>
      <c r="AE58" s="9">
        <f t="shared" si="18"/>
        <v>0</v>
      </c>
      <c r="AF58" s="9">
        <f t="shared" si="18"/>
        <v>0</v>
      </c>
      <c r="AG58" s="76">
        <f>SUM(B58:AF58)</f>
        <v>0</v>
      </c>
    </row>
    <row r="59" spans="1:33" ht="14.25">
      <c r="A59" s="85" t="s">
        <v>18</v>
      </c>
      <c r="B59" s="9"/>
      <c r="C59" s="9" t="e">
        <f aca="true" t="shared" si="19" ref="C59:AF59">-IF(C$26/$D$15=(ROUND(C$26/$D$15,0)),$D$14*(1+Inflation)^C26,0)</f>
        <v>#DIV/0!</v>
      </c>
      <c r="D59" s="9" t="e">
        <f t="shared" si="19"/>
        <v>#DIV/0!</v>
      </c>
      <c r="E59" s="9" t="e">
        <f t="shared" si="19"/>
        <v>#DIV/0!</v>
      </c>
      <c r="F59" s="9" t="e">
        <f t="shared" si="19"/>
        <v>#DIV/0!</v>
      </c>
      <c r="G59" s="9" t="e">
        <f t="shared" si="19"/>
        <v>#DIV/0!</v>
      </c>
      <c r="H59" s="9" t="e">
        <f t="shared" si="19"/>
        <v>#DIV/0!</v>
      </c>
      <c r="I59" s="9" t="e">
        <f t="shared" si="19"/>
        <v>#DIV/0!</v>
      </c>
      <c r="J59" s="9" t="e">
        <f t="shared" si="19"/>
        <v>#DIV/0!</v>
      </c>
      <c r="K59" s="9" t="e">
        <f t="shared" si="19"/>
        <v>#DIV/0!</v>
      </c>
      <c r="L59" s="9" t="e">
        <f t="shared" si="19"/>
        <v>#DIV/0!</v>
      </c>
      <c r="M59" s="9" t="e">
        <f t="shared" si="19"/>
        <v>#DIV/0!</v>
      </c>
      <c r="N59" s="9" t="e">
        <f t="shared" si="19"/>
        <v>#DIV/0!</v>
      </c>
      <c r="O59" s="9" t="e">
        <f t="shared" si="19"/>
        <v>#DIV/0!</v>
      </c>
      <c r="P59" s="9" t="e">
        <f t="shared" si="19"/>
        <v>#DIV/0!</v>
      </c>
      <c r="Q59" s="9" t="e">
        <f t="shared" si="19"/>
        <v>#DIV/0!</v>
      </c>
      <c r="R59" s="9" t="e">
        <f t="shared" si="19"/>
        <v>#DIV/0!</v>
      </c>
      <c r="S59" s="9" t="e">
        <f t="shared" si="19"/>
        <v>#DIV/0!</v>
      </c>
      <c r="T59" s="9" t="e">
        <f t="shared" si="19"/>
        <v>#DIV/0!</v>
      </c>
      <c r="U59" s="9" t="e">
        <f t="shared" si="19"/>
        <v>#DIV/0!</v>
      </c>
      <c r="V59" s="9" t="e">
        <f t="shared" si="19"/>
        <v>#DIV/0!</v>
      </c>
      <c r="W59" s="9" t="e">
        <f t="shared" si="19"/>
        <v>#DIV/0!</v>
      </c>
      <c r="X59" s="9" t="e">
        <f t="shared" si="19"/>
        <v>#DIV/0!</v>
      </c>
      <c r="Y59" s="9" t="e">
        <f t="shared" si="19"/>
        <v>#DIV/0!</v>
      </c>
      <c r="Z59" s="9" t="e">
        <f t="shared" si="19"/>
        <v>#DIV/0!</v>
      </c>
      <c r="AA59" s="9" t="e">
        <f t="shared" si="19"/>
        <v>#DIV/0!</v>
      </c>
      <c r="AB59" s="9" t="e">
        <f t="shared" si="19"/>
        <v>#DIV/0!</v>
      </c>
      <c r="AC59" s="9" t="e">
        <f t="shared" si="19"/>
        <v>#DIV/0!</v>
      </c>
      <c r="AD59" s="9" t="e">
        <f t="shared" si="19"/>
        <v>#DIV/0!</v>
      </c>
      <c r="AE59" s="9" t="e">
        <f t="shared" si="19"/>
        <v>#DIV/0!</v>
      </c>
      <c r="AF59" s="9" t="e">
        <f t="shared" si="19"/>
        <v>#DIV/0!</v>
      </c>
      <c r="AG59" s="76" t="e">
        <f>SUM(B59:AF59)</f>
        <v>#DIV/0!</v>
      </c>
    </row>
    <row r="60" spans="1:33" ht="14.25">
      <c r="A60" s="85" t="s">
        <v>19</v>
      </c>
      <c r="B60" s="5">
        <f aca="true" t="shared" si="20" ref="B60:AF60">SUM(B57:B59)</f>
        <v>0</v>
      </c>
      <c r="C60" s="5" t="e">
        <f t="shared" si="20"/>
        <v>#DIV/0!</v>
      </c>
      <c r="D60" s="5" t="e">
        <f t="shared" si="20"/>
        <v>#DIV/0!</v>
      </c>
      <c r="E60" s="5" t="e">
        <f t="shared" si="20"/>
        <v>#DIV/0!</v>
      </c>
      <c r="F60" s="5" t="e">
        <f t="shared" si="20"/>
        <v>#DIV/0!</v>
      </c>
      <c r="G60" s="5" t="e">
        <f t="shared" si="20"/>
        <v>#DIV/0!</v>
      </c>
      <c r="H60" s="5" t="e">
        <f t="shared" si="20"/>
        <v>#DIV/0!</v>
      </c>
      <c r="I60" s="5" t="e">
        <f t="shared" si="20"/>
        <v>#DIV/0!</v>
      </c>
      <c r="J60" s="5" t="e">
        <f t="shared" si="20"/>
        <v>#DIV/0!</v>
      </c>
      <c r="K60" s="5" t="e">
        <f t="shared" si="20"/>
        <v>#DIV/0!</v>
      </c>
      <c r="L60" s="5" t="e">
        <f t="shared" si="20"/>
        <v>#DIV/0!</v>
      </c>
      <c r="M60" s="5" t="e">
        <f t="shared" si="20"/>
        <v>#DIV/0!</v>
      </c>
      <c r="N60" s="5" t="e">
        <f t="shared" si="20"/>
        <v>#DIV/0!</v>
      </c>
      <c r="O60" s="5" t="e">
        <f t="shared" si="20"/>
        <v>#DIV/0!</v>
      </c>
      <c r="P60" s="5" t="e">
        <f t="shared" si="20"/>
        <v>#DIV/0!</v>
      </c>
      <c r="Q60" s="5" t="e">
        <f t="shared" si="20"/>
        <v>#DIV/0!</v>
      </c>
      <c r="R60" s="5" t="e">
        <f t="shared" si="20"/>
        <v>#DIV/0!</v>
      </c>
      <c r="S60" s="5" t="e">
        <f t="shared" si="20"/>
        <v>#DIV/0!</v>
      </c>
      <c r="T60" s="5" t="e">
        <f t="shared" si="20"/>
        <v>#DIV/0!</v>
      </c>
      <c r="U60" s="5" t="e">
        <f t="shared" si="20"/>
        <v>#DIV/0!</v>
      </c>
      <c r="V60" s="5" t="e">
        <f t="shared" si="20"/>
        <v>#DIV/0!</v>
      </c>
      <c r="W60" s="5" t="e">
        <f t="shared" si="20"/>
        <v>#DIV/0!</v>
      </c>
      <c r="X60" s="5" t="e">
        <f t="shared" si="20"/>
        <v>#DIV/0!</v>
      </c>
      <c r="Y60" s="5" t="e">
        <f t="shared" si="20"/>
        <v>#DIV/0!</v>
      </c>
      <c r="Z60" s="5" t="e">
        <f t="shared" si="20"/>
        <v>#DIV/0!</v>
      </c>
      <c r="AA60" s="5" t="e">
        <f t="shared" si="20"/>
        <v>#DIV/0!</v>
      </c>
      <c r="AB60" s="5" t="e">
        <f t="shared" si="20"/>
        <v>#DIV/0!</v>
      </c>
      <c r="AC60" s="5" t="e">
        <f t="shared" si="20"/>
        <v>#DIV/0!</v>
      </c>
      <c r="AD60" s="5" t="e">
        <f t="shared" si="20"/>
        <v>#DIV/0!</v>
      </c>
      <c r="AE60" s="5" t="e">
        <f t="shared" si="20"/>
        <v>#DIV/0!</v>
      </c>
      <c r="AF60" s="5" t="e">
        <f t="shared" si="20"/>
        <v>#DIV/0!</v>
      </c>
      <c r="AG60" s="77" t="e">
        <f>SUM(B60:AF60)</f>
        <v>#DIV/0!</v>
      </c>
    </row>
    <row r="61" spans="1:33" ht="14.25">
      <c r="A61" s="84" t="s">
        <v>34</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76"/>
    </row>
    <row r="62" spans="1:33" ht="14.25">
      <c r="A62" s="85" t="s">
        <v>35</v>
      </c>
      <c r="B62" s="9"/>
      <c r="C62" s="9">
        <f aca="true" t="shared" si="21" ref="C62:AF62">$D22*$D$16*(1+$B$9)^C$26</f>
        <v>0</v>
      </c>
      <c r="D62" s="9">
        <f t="shared" si="21"/>
        <v>0</v>
      </c>
      <c r="E62" s="9">
        <f t="shared" si="21"/>
        <v>0</v>
      </c>
      <c r="F62" s="9">
        <f t="shared" si="21"/>
        <v>0</v>
      </c>
      <c r="G62" s="9">
        <f t="shared" si="21"/>
        <v>0</v>
      </c>
      <c r="H62" s="9">
        <f t="shared" si="21"/>
        <v>0</v>
      </c>
      <c r="I62" s="9">
        <f t="shared" si="21"/>
        <v>0</v>
      </c>
      <c r="J62" s="9">
        <f t="shared" si="21"/>
        <v>0</v>
      </c>
      <c r="K62" s="9">
        <f t="shared" si="21"/>
        <v>0</v>
      </c>
      <c r="L62" s="9">
        <f t="shared" si="21"/>
        <v>0</v>
      </c>
      <c r="M62" s="9">
        <f t="shared" si="21"/>
        <v>0</v>
      </c>
      <c r="N62" s="9">
        <f t="shared" si="21"/>
        <v>0</v>
      </c>
      <c r="O62" s="9">
        <f t="shared" si="21"/>
        <v>0</v>
      </c>
      <c r="P62" s="9">
        <f t="shared" si="21"/>
        <v>0</v>
      </c>
      <c r="Q62" s="9">
        <f t="shared" si="21"/>
        <v>0</v>
      </c>
      <c r="R62" s="9">
        <f t="shared" si="21"/>
        <v>0</v>
      </c>
      <c r="S62" s="9">
        <f t="shared" si="21"/>
        <v>0</v>
      </c>
      <c r="T62" s="9">
        <f t="shared" si="21"/>
        <v>0</v>
      </c>
      <c r="U62" s="9">
        <f t="shared" si="21"/>
        <v>0</v>
      </c>
      <c r="V62" s="9">
        <f t="shared" si="21"/>
        <v>0</v>
      </c>
      <c r="W62" s="9">
        <f t="shared" si="21"/>
        <v>0</v>
      </c>
      <c r="X62" s="9">
        <f t="shared" si="21"/>
        <v>0</v>
      </c>
      <c r="Y62" s="9">
        <f t="shared" si="21"/>
        <v>0</v>
      </c>
      <c r="Z62" s="9">
        <f t="shared" si="21"/>
        <v>0</v>
      </c>
      <c r="AA62" s="9">
        <f t="shared" si="21"/>
        <v>0</v>
      </c>
      <c r="AB62" s="9">
        <f t="shared" si="21"/>
        <v>0</v>
      </c>
      <c r="AC62" s="9">
        <f t="shared" si="21"/>
        <v>0</v>
      </c>
      <c r="AD62" s="9">
        <f t="shared" si="21"/>
        <v>0</v>
      </c>
      <c r="AE62" s="9">
        <f t="shared" si="21"/>
        <v>0</v>
      </c>
      <c r="AF62" s="9">
        <f t="shared" si="21"/>
        <v>0</v>
      </c>
      <c r="AG62" s="69">
        <f aca="true" t="shared" si="22" ref="AG62:AG67">SUM(B62:AF62)</f>
        <v>0</v>
      </c>
    </row>
    <row r="63" spans="1:33" ht="14.25">
      <c r="A63" s="85" t="s">
        <v>36</v>
      </c>
      <c r="B63" s="9"/>
      <c r="C63" s="9">
        <f aca="true" t="shared" si="23" ref="C63:AF63">$D23*$D$16*(1+$B$9)^C$26</f>
        <v>0</v>
      </c>
      <c r="D63" s="9">
        <f t="shared" si="23"/>
        <v>0</v>
      </c>
      <c r="E63" s="9">
        <f t="shared" si="23"/>
        <v>0</v>
      </c>
      <c r="F63" s="9">
        <f t="shared" si="23"/>
        <v>0</v>
      </c>
      <c r="G63" s="9">
        <f t="shared" si="23"/>
        <v>0</v>
      </c>
      <c r="H63" s="9">
        <f t="shared" si="23"/>
        <v>0</v>
      </c>
      <c r="I63" s="9">
        <f t="shared" si="23"/>
        <v>0</v>
      </c>
      <c r="J63" s="9">
        <f t="shared" si="23"/>
        <v>0</v>
      </c>
      <c r="K63" s="9">
        <f t="shared" si="23"/>
        <v>0</v>
      </c>
      <c r="L63" s="9">
        <f t="shared" si="23"/>
        <v>0</v>
      </c>
      <c r="M63" s="9">
        <f t="shared" si="23"/>
        <v>0</v>
      </c>
      <c r="N63" s="9">
        <f t="shared" si="23"/>
        <v>0</v>
      </c>
      <c r="O63" s="9">
        <f t="shared" si="23"/>
        <v>0</v>
      </c>
      <c r="P63" s="9">
        <f t="shared" si="23"/>
        <v>0</v>
      </c>
      <c r="Q63" s="9">
        <f t="shared" si="23"/>
        <v>0</v>
      </c>
      <c r="R63" s="9">
        <f t="shared" si="23"/>
        <v>0</v>
      </c>
      <c r="S63" s="9">
        <f t="shared" si="23"/>
        <v>0</v>
      </c>
      <c r="T63" s="9">
        <f t="shared" si="23"/>
        <v>0</v>
      </c>
      <c r="U63" s="9">
        <f t="shared" si="23"/>
        <v>0</v>
      </c>
      <c r="V63" s="9">
        <f t="shared" si="23"/>
        <v>0</v>
      </c>
      <c r="W63" s="9">
        <f t="shared" si="23"/>
        <v>0</v>
      </c>
      <c r="X63" s="9">
        <f t="shared" si="23"/>
        <v>0</v>
      </c>
      <c r="Y63" s="9">
        <f t="shared" si="23"/>
        <v>0</v>
      </c>
      <c r="Z63" s="9">
        <f t="shared" si="23"/>
        <v>0</v>
      </c>
      <c r="AA63" s="9">
        <f t="shared" si="23"/>
        <v>0</v>
      </c>
      <c r="AB63" s="9">
        <f t="shared" si="23"/>
        <v>0</v>
      </c>
      <c r="AC63" s="9">
        <f t="shared" si="23"/>
        <v>0</v>
      </c>
      <c r="AD63" s="9">
        <f t="shared" si="23"/>
        <v>0</v>
      </c>
      <c r="AE63" s="9">
        <f t="shared" si="23"/>
        <v>0</v>
      </c>
      <c r="AF63" s="9">
        <f t="shared" si="23"/>
        <v>0</v>
      </c>
      <c r="AG63" s="69">
        <f t="shared" si="22"/>
        <v>0</v>
      </c>
    </row>
    <row r="64" spans="1:33" s="2" customFormat="1" ht="14.25" thickBot="1">
      <c r="A64" s="84" t="s">
        <v>37</v>
      </c>
      <c r="B64" s="21">
        <f aca="true" t="shared" si="24" ref="B64:AF64">SUM(B62:B63)</f>
        <v>0</v>
      </c>
      <c r="C64" s="21">
        <f>SUM(C62:C63)</f>
        <v>0</v>
      </c>
      <c r="D64" s="21">
        <f t="shared" si="24"/>
        <v>0</v>
      </c>
      <c r="E64" s="21">
        <f t="shared" si="24"/>
        <v>0</v>
      </c>
      <c r="F64" s="21">
        <f t="shared" si="24"/>
        <v>0</v>
      </c>
      <c r="G64" s="21">
        <f t="shared" si="24"/>
        <v>0</v>
      </c>
      <c r="H64" s="21">
        <f t="shared" si="24"/>
        <v>0</v>
      </c>
      <c r="I64" s="21">
        <f t="shared" si="24"/>
        <v>0</v>
      </c>
      <c r="J64" s="21">
        <f t="shared" si="24"/>
        <v>0</v>
      </c>
      <c r="K64" s="21">
        <f t="shared" si="24"/>
        <v>0</v>
      </c>
      <c r="L64" s="21">
        <f t="shared" si="24"/>
        <v>0</v>
      </c>
      <c r="M64" s="21">
        <f t="shared" si="24"/>
        <v>0</v>
      </c>
      <c r="N64" s="21">
        <f t="shared" si="24"/>
        <v>0</v>
      </c>
      <c r="O64" s="21">
        <f t="shared" si="24"/>
        <v>0</v>
      </c>
      <c r="P64" s="21">
        <f t="shared" si="24"/>
        <v>0</v>
      </c>
      <c r="Q64" s="21">
        <f t="shared" si="24"/>
        <v>0</v>
      </c>
      <c r="R64" s="21">
        <f t="shared" si="24"/>
        <v>0</v>
      </c>
      <c r="S64" s="21">
        <f t="shared" si="24"/>
        <v>0</v>
      </c>
      <c r="T64" s="21">
        <f t="shared" si="24"/>
        <v>0</v>
      </c>
      <c r="U64" s="21">
        <f t="shared" si="24"/>
        <v>0</v>
      </c>
      <c r="V64" s="21">
        <f t="shared" si="24"/>
        <v>0</v>
      </c>
      <c r="W64" s="21">
        <f t="shared" si="24"/>
        <v>0</v>
      </c>
      <c r="X64" s="21">
        <f t="shared" si="24"/>
        <v>0</v>
      </c>
      <c r="Y64" s="21">
        <f t="shared" si="24"/>
        <v>0</v>
      </c>
      <c r="Z64" s="21">
        <f t="shared" si="24"/>
        <v>0</v>
      </c>
      <c r="AA64" s="21">
        <f t="shared" si="24"/>
        <v>0</v>
      </c>
      <c r="AB64" s="21">
        <f t="shared" si="24"/>
        <v>0</v>
      </c>
      <c r="AC64" s="21">
        <f t="shared" si="24"/>
        <v>0</v>
      </c>
      <c r="AD64" s="21">
        <f t="shared" si="24"/>
        <v>0</v>
      </c>
      <c r="AE64" s="21">
        <f t="shared" si="24"/>
        <v>0</v>
      </c>
      <c r="AF64" s="21">
        <f t="shared" si="24"/>
        <v>0</v>
      </c>
      <c r="AG64" s="78">
        <f t="shared" si="22"/>
        <v>0</v>
      </c>
    </row>
    <row r="65" spans="1:33" ht="14.25" thickTop="1">
      <c r="A65" s="84" t="s">
        <v>38</v>
      </c>
      <c r="B65" s="22">
        <f>B64+B60</f>
        <v>0</v>
      </c>
      <c r="C65" s="22" t="e">
        <f>C64+C60</f>
        <v>#DIV/0!</v>
      </c>
      <c r="D65" s="22" t="e">
        <f>D64+D60</f>
        <v>#DIV/0!</v>
      </c>
      <c r="E65" s="22" t="e">
        <f aca="true" t="shared" si="25" ref="E65:AF65">E64+E60</f>
        <v>#DIV/0!</v>
      </c>
      <c r="F65" s="22" t="e">
        <f t="shared" si="25"/>
        <v>#DIV/0!</v>
      </c>
      <c r="G65" s="22" t="e">
        <f t="shared" si="25"/>
        <v>#DIV/0!</v>
      </c>
      <c r="H65" s="22" t="e">
        <f t="shared" si="25"/>
        <v>#DIV/0!</v>
      </c>
      <c r="I65" s="22" t="e">
        <f t="shared" si="25"/>
        <v>#DIV/0!</v>
      </c>
      <c r="J65" s="22" t="e">
        <f t="shared" si="25"/>
        <v>#DIV/0!</v>
      </c>
      <c r="K65" s="22" t="e">
        <f t="shared" si="25"/>
        <v>#DIV/0!</v>
      </c>
      <c r="L65" s="22" t="e">
        <f t="shared" si="25"/>
        <v>#DIV/0!</v>
      </c>
      <c r="M65" s="22" t="e">
        <f t="shared" si="25"/>
        <v>#DIV/0!</v>
      </c>
      <c r="N65" s="22" t="e">
        <f t="shared" si="25"/>
        <v>#DIV/0!</v>
      </c>
      <c r="O65" s="22" t="e">
        <f t="shared" si="25"/>
        <v>#DIV/0!</v>
      </c>
      <c r="P65" s="22" t="e">
        <f t="shared" si="25"/>
        <v>#DIV/0!</v>
      </c>
      <c r="Q65" s="22" t="e">
        <f t="shared" si="25"/>
        <v>#DIV/0!</v>
      </c>
      <c r="R65" s="22" t="e">
        <f t="shared" si="25"/>
        <v>#DIV/0!</v>
      </c>
      <c r="S65" s="22" t="e">
        <f t="shared" si="25"/>
        <v>#DIV/0!</v>
      </c>
      <c r="T65" s="22" t="e">
        <f t="shared" si="25"/>
        <v>#DIV/0!</v>
      </c>
      <c r="U65" s="22" t="e">
        <f t="shared" si="25"/>
        <v>#DIV/0!</v>
      </c>
      <c r="V65" s="22" t="e">
        <f t="shared" si="25"/>
        <v>#DIV/0!</v>
      </c>
      <c r="W65" s="22" t="e">
        <f t="shared" si="25"/>
        <v>#DIV/0!</v>
      </c>
      <c r="X65" s="22" t="e">
        <f t="shared" si="25"/>
        <v>#DIV/0!</v>
      </c>
      <c r="Y65" s="22" t="e">
        <f t="shared" si="25"/>
        <v>#DIV/0!</v>
      </c>
      <c r="Z65" s="22" t="e">
        <f t="shared" si="25"/>
        <v>#DIV/0!</v>
      </c>
      <c r="AA65" s="22" t="e">
        <f t="shared" si="25"/>
        <v>#DIV/0!</v>
      </c>
      <c r="AB65" s="22" t="e">
        <f t="shared" si="25"/>
        <v>#DIV/0!</v>
      </c>
      <c r="AC65" s="22" t="e">
        <f t="shared" si="25"/>
        <v>#DIV/0!</v>
      </c>
      <c r="AD65" s="22" t="e">
        <f t="shared" si="25"/>
        <v>#DIV/0!</v>
      </c>
      <c r="AE65" s="22" t="e">
        <f t="shared" si="25"/>
        <v>#DIV/0!</v>
      </c>
      <c r="AF65" s="22" t="e">
        <f t="shared" si="25"/>
        <v>#DIV/0!</v>
      </c>
      <c r="AG65" s="79" t="e">
        <f t="shared" si="22"/>
        <v>#DIV/0!</v>
      </c>
    </row>
    <row r="66" spans="1:33" ht="14.25">
      <c r="A66" s="85" t="s">
        <v>20</v>
      </c>
      <c r="B66" s="95">
        <f>B65/(1+$B$10)^B26</f>
        <v>0</v>
      </c>
      <c r="C66" s="95" t="e">
        <f>C65/(1+$B$10)^C26</f>
        <v>#DIV/0!</v>
      </c>
      <c r="D66" s="95" t="e">
        <f>D65/(1+$B$10)^D26</f>
        <v>#DIV/0!</v>
      </c>
      <c r="E66" s="95" t="e">
        <f aca="true" t="shared" si="26" ref="E66:AF66">E65/(1+$B$10)^E26</f>
        <v>#DIV/0!</v>
      </c>
      <c r="F66" s="95" t="e">
        <f t="shared" si="26"/>
        <v>#DIV/0!</v>
      </c>
      <c r="G66" s="95" t="e">
        <f t="shared" si="26"/>
        <v>#DIV/0!</v>
      </c>
      <c r="H66" s="95" t="e">
        <f t="shared" si="26"/>
        <v>#DIV/0!</v>
      </c>
      <c r="I66" s="95" t="e">
        <f t="shared" si="26"/>
        <v>#DIV/0!</v>
      </c>
      <c r="J66" s="95" t="e">
        <f t="shared" si="26"/>
        <v>#DIV/0!</v>
      </c>
      <c r="K66" s="95" t="e">
        <f t="shared" si="26"/>
        <v>#DIV/0!</v>
      </c>
      <c r="L66" s="95" t="e">
        <f t="shared" si="26"/>
        <v>#DIV/0!</v>
      </c>
      <c r="M66" s="95" t="e">
        <f t="shared" si="26"/>
        <v>#DIV/0!</v>
      </c>
      <c r="N66" s="95" t="e">
        <f t="shared" si="26"/>
        <v>#DIV/0!</v>
      </c>
      <c r="O66" s="95" t="e">
        <f t="shared" si="26"/>
        <v>#DIV/0!</v>
      </c>
      <c r="P66" s="95" t="e">
        <f t="shared" si="26"/>
        <v>#DIV/0!</v>
      </c>
      <c r="Q66" s="95" t="e">
        <f t="shared" si="26"/>
        <v>#DIV/0!</v>
      </c>
      <c r="R66" s="95" t="e">
        <f t="shared" si="26"/>
        <v>#DIV/0!</v>
      </c>
      <c r="S66" s="95" t="e">
        <f t="shared" si="26"/>
        <v>#DIV/0!</v>
      </c>
      <c r="T66" s="95" t="e">
        <f t="shared" si="26"/>
        <v>#DIV/0!</v>
      </c>
      <c r="U66" s="95" t="e">
        <f t="shared" si="26"/>
        <v>#DIV/0!</v>
      </c>
      <c r="V66" s="95" t="e">
        <f t="shared" si="26"/>
        <v>#DIV/0!</v>
      </c>
      <c r="W66" s="95" t="e">
        <f t="shared" si="26"/>
        <v>#DIV/0!</v>
      </c>
      <c r="X66" s="95" t="e">
        <f t="shared" si="26"/>
        <v>#DIV/0!</v>
      </c>
      <c r="Y66" s="95" t="e">
        <f t="shared" si="26"/>
        <v>#DIV/0!</v>
      </c>
      <c r="Z66" s="95" t="e">
        <f t="shared" si="26"/>
        <v>#DIV/0!</v>
      </c>
      <c r="AA66" s="95" t="e">
        <f t="shared" si="26"/>
        <v>#DIV/0!</v>
      </c>
      <c r="AB66" s="95" t="e">
        <f t="shared" si="26"/>
        <v>#DIV/0!</v>
      </c>
      <c r="AC66" s="95" t="e">
        <f t="shared" si="26"/>
        <v>#DIV/0!</v>
      </c>
      <c r="AD66" s="95" t="e">
        <f t="shared" si="26"/>
        <v>#DIV/0!</v>
      </c>
      <c r="AE66" s="95" t="e">
        <f t="shared" si="26"/>
        <v>#DIV/0!</v>
      </c>
      <c r="AF66" s="95" t="e">
        <f t="shared" si="26"/>
        <v>#DIV/0!</v>
      </c>
      <c r="AG66" s="96" t="e">
        <f t="shared" si="22"/>
        <v>#DIV/0!</v>
      </c>
    </row>
    <row r="67" spans="1:33" ht="14.25" thickBot="1">
      <c r="A67" s="88" t="s">
        <v>21</v>
      </c>
      <c r="B67" s="80" t="e">
        <f>AG66</f>
        <v>#DIV/0!</v>
      </c>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2" t="e">
        <f t="shared" si="22"/>
        <v>#DIV/0!</v>
      </c>
    </row>
    <row r="68" spans="1:33" ht="14.25">
      <c r="A68" s="4"/>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row>
    <row r="69" spans="1:35" ht="14.25">
      <c r="A69" s="4"/>
      <c r="B69" s="4"/>
      <c r="C69" s="10" t="s">
        <v>68</v>
      </c>
      <c r="D69" s="10" t="s">
        <v>39</v>
      </c>
      <c r="E69" s="10" t="s">
        <v>7</v>
      </c>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row>
    <row r="70" spans="1:35" ht="14.25">
      <c r="A70" s="25" t="s">
        <v>21</v>
      </c>
      <c r="B70" s="25"/>
      <c r="C70" s="26" t="e">
        <f>B39</f>
        <v>#DIV/0!</v>
      </c>
      <c r="D70" s="26" t="e">
        <f>B53</f>
        <v>#DIV/0!</v>
      </c>
      <c r="E70" s="26" t="e">
        <f>B67</f>
        <v>#DIV/0!</v>
      </c>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row>
    <row r="71" spans="1:33" ht="14.25">
      <c r="A71" s="25"/>
      <c r="B71" s="26"/>
      <c r="C71" s="26"/>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row>
    <row r="72" spans="1:33" ht="14.25">
      <c r="A72" s="15" t="s">
        <v>40</v>
      </c>
      <c r="B72" s="63">
        <v>100.71</v>
      </c>
      <c r="C72" s="8" t="s">
        <v>50</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row>
    <row r="73" spans="2:33" ht="14.25">
      <c r="B73" s="1"/>
      <c r="C73" s="1" t="s">
        <v>44</v>
      </c>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2:33" ht="14.25">
      <c r="B74" s="1"/>
      <c r="C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2:33" ht="14.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ht="14.25">
      <c r="A76" s="2" t="s">
        <v>51</v>
      </c>
    </row>
    <row r="77" spans="1:2" ht="14.25">
      <c r="A77" t="s">
        <v>52</v>
      </c>
      <c r="B77" s="100" t="s">
        <v>65</v>
      </c>
    </row>
    <row r="78" spans="1:2" ht="14.25">
      <c r="A78" t="s">
        <v>53</v>
      </c>
      <c r="B78" t="s">
        <v>56</v>
      </c>
    </row>
    <row r="79" ht="14.25">
      <c r="B79" t="s">
        <v>57</v>
      </c>
    </row>
    <row r="80" spans="1:2" ht="14.25">
      <c r="A80" t="s">
        <v>55</v>
      </c>
      <c r="B80" t="s">
        <v>66</v>
      </c>
    </row>
    <row r="81" spans="1:2" ht="14.25">
      <c r="A81" t="s">
        <v>62</v>
      </c>
      <c r="B81" t="s">
        <v>63</v>
      </c>
    </row>
    <row r="82" spans="1:2" ht="14.25">
      <c r="A82" t="s">
        <v>21</v>
      </c>
      <c r="B82" t="s">
        <v>64</v>
      </c>
    </row>
    <row r="86" ht="14.25">
      <c r="B86" s="100"/>
    </row>
    <row r="87" ht="14.25">
      <c r="B87" s="101"/>
    </row>
    <row r="89" spans="2:33" ht="14.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2:33" ht="14.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2:33" ht="14.25">
      <c r="B91" s="1"/>
      <c r="C91" s="1"/>
      <c r="D91" s="1"/>
      <c r="E91" s="1"/>
      <c r="F91" s="23"/>
      <c r="G91" s="23"/>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2:33" ht="14.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2:33" ht="14.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2:33" ht="14.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2:33" ht="14.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2:33" ht="14.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2:33" ht="14.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2:33" ht="14.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2:33" ht="14.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row>
  </sheetData>
  <sheetProtection/>
  <mergeCells count="1">
    <mergeCell ref="Q18:R18"/>
  </mergeCells>
  <printOptions/>
  <pageMargins left="0.7" right="0.7" top="0.75" bottom="0.75" header="0.3" footer="0.3"/>
  <pageSetup fitToHeight="1" fitToWidth="1" horizontalDpi="300" verticalDpi="300" orientation="landscape" paperSize="8" scale="42" r:id="rId1"/>
</worksheet>
</file>

<file path=xl/worksheets/sheet4.xml><?xml version="1.0" encoding="utf-8"?>
<worksheet xmlns="http://schemas.openxmlformats.org/spreadsheetml/2006/main" xmlns:r="http://schemas.openxmlformats.org/officeDocument/2006/relationships">
  <sheetPr codeName="Sheet6">
    <pageSetUpPr fitToPage="1"/>
  </sheetPr>
  <dimension ref="B1:R44"/>
  <sheetViews>
    <sheetView showGridLines="0" zoomScale="75" zoomScaleNormal="75" zoomScalePageLayoutView="0" workbookViewId="0" topLeftCell="A1">
      <selection activeCell="D21" sqref="D21"/>
    </sheetView>
  </sheetViews>
  <sheetFormatPr defaultColWidth="9.140625" defaultRowHeight="15"/>
  <cols>
    <col min="1" max="1" width="3.57421875" style="4" customWidth="1"/>
    <col min="2" max="2" width="3.8515625" style="4" customWidth="1"/>
    <col min="3" max="3" width="39.00390625" style="4" customWidth="1"/>
    <col min="4" max="6" width="13.28125" style="4" customWidth="1"/>
    <col min="7" max="7" width="3.421875" style="4" customWidth="1"/>
    <col min="8" max="8" width="46.00390625" style="4" customWidth="1"/>
    <col min="9" max="9" width="34.57421875" style="4" customWidth="1"/>
    <col min="10" max="10" width="33.140625" style="4" customWidth="1"/>
    <col min="11" max="17" width="9.140625" style="4" customWidth="1"/>
    <col min="18" max="18" width="18.8515625" style="4" customWidth="1"/>
    <col min="19" max="19" width="13.00390625" style="4" customWidth="1"/>
    <col min="20" max="16384" width="9.140625" style="4" customWidth="1"/>
  </cols>
  <sheetData>
    <row r="1" spans="2:18" ht="35.25" customHeight="1" thickBot="1">
      <c r="B1" s="301" t="s">
        <v>101</v>
      </c>
      <c r="C1" s="301"/>
      <c r="D1" s="301"/>
      <c r="E1" s="301"/>
      <c r="F1" s="301"/>
      <c r="G1" s="301"/>
      <c r="H1" s="301"/>
      <c r="I1" s="301"/>
      <c r="J1" s="301"/>
      <c r="K1" s="301"/>
      <c r="L1" s="301"/>
      <c r="M1" s="301"/>
      <c r="N1" s="301"/>
      <c r="O1" s="301"/>
      <c r="P1" s="301"/>
      <c r="Q1" s="301"/>
      <c r="R1" s="301"/>
    </row>
    <row r="2" spans="2:18" ht="21" customHeight="1" thickBot="1">
      <c r="B2" s="150"/>
      <c r="C2" s="178" t="s">
        <v>78</v>
      </c>
      <c r="D2" s="178"/>
      <c r="E2" s="178"/>
      <c r="F2" s="178"/>
      <c r="G2" s="65"/>
      <c r="H2" s="179" t="s">
        <v>80</v>
      </c>
      <c r="I2" s="65"/>
      <c r="J2" s="65"/>
      <c r="K2" s="65"/>
      <c r="L2" s="65"/>
      <c r="M2" s="65"/>
      <c r="N2" s="65"/>
      <c r="O2" s="65"/>
      <c r="P2" s="65"/>
      <c r="Q2" s="65"/>
      <c r="R2" s="66"/>
    </row>
    <row r="3" spans="2:18" ht="21" customHeight="1">
      <c r="B3" s="144"/>
      <c r="C3" s="134" t="s">
        <v>2</v>
      </c>
      <c r="D3" s="305">
        <v>0</v>
      </c>
      <c r="E3" s="305"/>
      <c r="F3" s="306"/>
      <c r="G3" s="27"/>
      <c r="H3" s="298" t="s">
        <v>134</v>
      </c>
      <c r="I3" s="299"/>
      <c r="J3" s="300"/>
      <c r="K3" s="27"/>
      <c r="L3" s="27"/>
      <c r="M3" s="27"/>
      <c r="N3" s="27"/>
      <c r="O3" s="27"/>
      <c r="P3" s="27"/>
      <c r="Q3" s="27"/>
      <c r="R3" s="68"/>
    </row>
    <row r="4" spans="2:18" ht="21" customHeight="1">
      <c r="B4" s="144"/>
      <c r="C4" s="135" t="s">
        <v>135</v>
      </c>
      <c r="D4" s="307">
        <v>0.075</v>
      </c>
      <c r="E4" s="307"/>
      <c r="F4" s="308"/>
      <c r="G4" s="27"/>
      <c r="H4" s="293" t="s">
        <v>136</v>
      </c>
      <c r="I4" s="291"/>
      <c r="J4" s="292"/>
      <c r="K4" s="27"/>
      <c r="L4" s="27"/>
      <c r="M4" s="27"/>
      <c r="N4" s="27"/>
      <c r="O4" s="27"/>
      <c r="P4" s="27"/>
      <c r="Q4" s="27"/>
      <c r="R4" s="68"/>
    </row>
    <row r="5" spans="2:18" ht="21" customHeight="1">
      <c r="B5" s="144"/>
      <c r="C5" s="135" t="s">
        <v>90</v>
      </c>
      <c r="D5" s="309">
        <f>D4+D3</f>
        <v>0.075</v>
      </c>
      <c r="E5" s="309"/>
      <c r="F5" s="310"/>
      <c r="G5" s="27"/>
      <c r="H5" s="293"/>
      <c r="I5" s="291"/>
      <c r="J5" s="292"/>
      <c r="K5" s="152"/>
      <c r="L5" s="152"/>
      <c r="M5" s="27"/>
      <c r="N5" s="27"/>
      <c r="O5" s="27"/>
      <c r="P5" s="27"/>
      <c r="Q5" s="27"/>
      <c r="R5" s="68"/>
    </row>
    <row r="6" spans="2:18" ht="21" customHeight="1" thickBot="1">
      <c r="B6" s="144"/>
      <c r="C6" s="302" t="s">
        <v>91</v>
      </c>
      <c r="D6" s="303"/>
      <c r="E6" s="303"/>
      <c r="F6" s="304"/>
      <c r="G6" s="152"/>
      <c r="H6" s="171" t="s">
        <v>86</v>
      </c>
      <c r="I6" s="172" t="s">
        <v>79</v>
      </c>
      <c r="J6" s="173"/>
      <c r="K6" s="152"/>
      <c r="L6" s="152"/>
      <c r="M6" s="152"/>
      <c r="N6" s="27"/>
      <c r="O6" s="27"/>
      <c r="P6" s="27"/>
      <c r="Q6" s="27"/>
      <c r="R6" s="68"/>
    </row>
    <row r="7" spans="2:18" ht="9" customHeight="1">
      <c r="B7" s="144"/>
      <c r="C7" s="153"/>
      <c r="D7" s="153"/>
      <c r="E7" s="153"/>
      <c r="F7" s="153"/>
      <c r="G7" s="152"/>
      <c r="H7" s="149"/>
      <c r="I7" s="151"/>
      <c r="J7" s="152"/>
      <c r="K7" s="152"/>
      <c r="L7" s="152"/>
      <c r="M7" s="152"/>
      <c r="N7" s="27"/>
      <c r="O7" s="27"/>
      <c r="P7" s="27"/>
      <c r="Q7" s="27"/>
      <c r="R7" s="68"/>
    </row>
    <row r="8" spans="2:18" ht="21" customHeight="1" thickBot="1">
      <c r="B8" s="144"/>
      <c r="C8" s="148" t="s">
        <v>77</v>
      </c>
      <c r="D8" s="184" t="s">
        <v>68</v>
      </c>
      <c r="E8" s="184" t="s">
        <v>71</v>
      </c>
      <c r="F8" s="184" t="s">
        <v>67</v>
      </c>
      <c r="G8" s="181"/>
      <c r="H8" s="149"/>
      <c r="I8" s="152"/>
      <c r="J8" s="152"/>
      <c r="K8" s="152"/>
      <c r="L8" s="152"/>
      <c r="M8" s="152"/>
      <c r="N8" s="27"/>
      <c r="O8" s="27"/>
      <c r="P8" s="27"/>
      <c r="Q8" s="27"/>
      <c r="R8" s="68"/>
    </row>
    <row r="9" spans="2:18" ht="21" customHeight="1">
      <c r="B9" s="144"/>
      <c r="C9" s="137" t="s">
        <v>128</v>
      </c>
      <c r="D9" s="207">
        <v>100000</v>
      </c>
      <c r="E9" s="207">
        <v>250000</v>
      </c>
      <c r="F9" s="208">
        <v>1500000</v>
      </c>
      <c r="G9" s="181"/>
      <c r="H9" s="298" t="s">
        <v>127</v>
      </c>
      <c r="I9" s="299"/>
      <c r="J9" s="300"/>
      <c r="K9" s="27"/>
      <c r="L9" s="27"/>
      <c r="M9" s="27"/>
      <c r="N9" s="27"/>
      <c r="O9" s="27"/>
      <c r="P9" s="27"/>
      <c r="Q9" s="27"/>
      <c r="R9" s="68"/>
    </row>
    <row r="10" spans="2:18" ht="21" customHeight="1">
      <c r="B10" s="144"/>
      <c r="C10" s="138" t="s">
        <v>9</v>
      </c>
      <c r="D10" s="209">
        <v>10000</v>
      </c>
      <c r="E10" s="209">
        <v>25000</v>
      </c>
      <c r="F10" s="210">
        <v>25000</v>
      </c>
      <c r="G10" s="181"/>
      <c r="H10" s="293" t="s">
        <v>81</v>
      </c>
      <c r="I10" s="291"/>
      <c r="J10" s="292"/>
      <c r="K10" s="27"/>
      <c r="L10" s="27"/>
      <c r="M10" s="27"/>
      <c r="N10" s="27"/>
      <c r="O10" s="27"/>
      <c r="P10" s="27"/>
      <c r="Q10" s="27"/>
      <c r="R10" s="68"/>
    </row>
    <row r="11" spans="2:18" ht="21" customHeight="1">
      <c r="B11" s="144"/>
      <c r="C11" s="138" t="s">
        <v>139</v>
      </c>
      <c r="D11" s="209"/>
      <c r="E11" s="209">
        <v>125000</v>
      </c>
      <c r="F11" s="210">
        <v>500000</v>
      </c>
      <c r="G11" s="181"/>
      <c r="H11" s="293" t="s">
        <v>140</v>
      </c>
      <c r="I11" s="291"/>
      <c r="J11" s="292"/>
      <c r="K11" s="27"/>
      <c r="L11" s="27"/>
      <c r="M11" s="27"/>
      <c r="N11" s="27"/>
      <c r="O11" s="27"/>
      <c r="P11" s="27"/>
      <c r="Q11" s="27"/>
      <c r="R11" s="68"/>
    </row>
    <row r="12" spans="2:18" ht="21" customHeight="1">
      <c r="B12" s="144"/>
      <c r="C12" s="138" t="s">
        <v>10</v>
      </c>
      <c r="D12" s="211">
        <v>999</v>
      </c>
      <c r="E12" s="211">
        <v>10</v>
      </c>
      <c r="F12" s="212">
        <v>10</v>
      </c>
      <c r="G12" s="181"/>
      <c r="H12" s="293" t="s">
        <v>100</v>
      </c>
      <c r="I12" s="291"/>
      <c r="J12" s="292"/>
      <c r="K12" s="27"/>
      <c r="L12" s="27"/>
      <c r="M12" s="27"/>
      <c r="N12" s="27"/>
      <c r="O12" s="27"/>
      <c r="P12" s="27"/>
      <c r="Q12" s="27"/>
      <c r="R12" s="68"/>
    </row>
    <row r="13" spans="2:18" ht="21" customHeight="1">
      <c r="B13" s="144"/>
      <c r="C13" s="138" t="s">
        <v>45</v>
      </c>
      <c r="D13" s="213">
        <v>40</v>
      </c>
      <c r="E13" s="213">
        <v>40</v>
      </c>
      <c r="F13" s="214">
        <v>48</v>
      </c>
      <c r="G13" s="181"/>
      <c r="H13" s="293" t="s">
        <v>154</v>
      </c>
      <c r="I13" s="291"/>
      <c r="J13" s="292"/>
      <c r="K13" s="27"/>
      <c r="L13" s="27"/>
      <c r="M13" s="27"/>
      <c r="N13" s="27"/>
      <c r="O13" s="27"/>
      <c r="P13" s="27"/>
      <c r="Q13" s="27"/>
      <c r="R13" s="68"/>
    </row>
    <row r="14" spans="2:18" ht="21" customHeight="1">
      <c r="B14" s="144"/>
      <c r="C14" s="140" t="s">
        <v>42</v>
      </c>
      <c r="D14" s="213">
        <v>1</v>
      </c>
      <c r="E14" s="213">
        <v>1</v>
      </c>
      <c r="F14" s="214">
        <v>2</v>
      </c>
      <c r="G14" s="181"/>
      <c r="H14" s="293" t="s">
        <v>156</v>
      </c>
      <c r="I14" s="291"/>
      <c r="J14" s="292"/>
      <c r="K14" s="27"/>
      <c r="L14" s="27"/>
      <c r="M14" s="27"/>
      <c r="N14" s="27"/>
      <c r="O14" s="27"/>
      <c r="P14" s="27"/>
      <c r="Q14" s="27"/>
      <c r="R14" s="68"/>
    </row>
    <row r="15" spans="2:18" ht="21" customHeight="1">
      <c r="B15" s="144"/>
      <c r="C15" s="139" t="s">
        <v>47</v>
      </c>
      <c r="D15" s="213">
        <v>2</v>
      </c>
      <c r="E15" s="213">
        <v>4</v>
      </c>
      <c r="F15" s="214">
        <v>10</v>
      </c>
      <c r="G15" s="181"/>
      <c r="H15" s="293" t="s">
        <v>126</v>
      </c>
      <c r="I15" s="291"/>
      <c r="J15" s="292"/>
      <c r="K15" s="182"/>
      <c r="L15" s="182"/>
      <c r="M15" s="182"/>
      <c r="N15" s="27"/>
      <c r="O15" s="27"/>
      <c r="P15" s="27"/>
      <c r="Q15" s="27"/>
      <c r="R15" s="68"/>
    </row>
    <row r="16" spans="2:18" ht="21" customHeight="1">
      <c r="B16" s="144"/>
      <c r="C16" s="135" t="s">
        <v>46</v>
      </c>
      <c r="D16" s="213">
        <v>40</v>
      </c>
      <c r="E16" s="213">
        <v>40</v>
      </c>
      <c r="F16" s="214">
        <v>48</v>
      </c>
      <c r="G16" s="181"/>
      <c r="H16" s="293" t="s">
        <v>129</v>
      </c>
      <c r="I16" s="291"/>
      <c r="J16" s="292"/>
      <c r="K16" s="27"/>
      <c r="L16" s="27"/>
      <c r="M16" s="27"/>
      <c r="N16" s="27"/>
      <c r="O16" s="27"/>
      <c r="P16" s="27"/>
      <c r="Q16" s="27"/>
      <c r="R16" s="68"/>
    </row>
    <row r="17" spans="2:18" ht="21" customHeight="1">
      <c r="B17" s="144"/>
      <c r="C17" s="140" t="s">
        <v>30</v>
      </c>
      <c r="D17" s="213">
        <v>6</v>
      </c>
      <c r="E17" s="213">
        <v>16</v>
      </c>
      <c r="F17" s="214">
        <v>25</v>
      </c>
      <c r="G17" s="181"/>
      <c r="H17" s="293" t="s">
        <v>82</v>
      </c>
      <c r="I17" s="291"/>
      <c r="J17" s="292"/>
      <c r="K17" s="27"/>
      <c r="L17" s="27"/>
      <c r="M17" s="27"/>
      <c r="N17" s="27"/>
      <c r="O17" s="27"/>
      <c r="P17" s="27"/>
      <c r="Q17" s="27"/>
      <c r="R17" s="68"/>
    </row>
    <row r="18" spans="2:18" ht="21" customHeight="1" thickBot="1">
      <c r="B18" s="144"/>
      <c r="C18" s="141" t="s">
        <v>147</v>
      </c>
      <c r="D18" s="215">
        <v>0</v>
      </c>
      <c r="E18" s="215">
        <v>0</v>
      </c>
      <c r="F18" s="216">
        <v>0</v>
      </c>
      <c r="G18" s="27"/>
      <c r="H18" s="295" t="s">
        <v>146</v>
      </c>
      <c r="I18" s="296"/>
      <c r="J18" s="297"/>
      <c r="K18" s="27"/>
      <c r="L18" s="27"/>
      <c r="M18" s="27"/>
      <c r="N18" s="27"/>
      <c r="O18" s="27"/>
      <c r="P18" s="27"/>
      <c r="Q18" s="27"/>
      <c r="R18" s="68"/>
    </row>
    <row r="19" spans="2:18" ht="21" customHeight="1" thickBot="1">
      <c r="B19" s="144"/>
      <c r="C19" s="183"/>
      <c r="D19" s="183"/>
      <c r="E19" s="183"/>
      <c r="F19" s="183"/>
      <c r="G19" s="27"/>
      <c r="K19" s="27"/>
      <c r="L19" s="27"/>
      <c r="M19" s="27"/>
      <c r="N19" s="27"/>
      <c r="O19" s="27"/>
      <c r="P19" s="27"/>
      <c r="Q19" s="27"/>
      <c r="R19" s="68"/>
    </row>
    <row r="20" spans="2:18" ht="21" customHeight="1" thickBot="1">
      <c r="B20" s="144"/>
      <c r="C20" s="148" t="s">
        <v>89</v>
      </c>
      <c r="D20" s="180" t="s">
        <v>68</v>
      </c>
      <c r="E20" s="180" t="s">
        <v>71</v>
      </c>
      <c r="F20" s="180" t="s">
        <v>67</v>
      </c>
      <c r="G20" s="181"/>
      <c r="H20" s="298" t="s">
        <v>157</v>
      </c>
      <c r="I20" s="299"/>
      <c r="J20" s="300"/>
      <c r="K20" s="27"/>
      <c r="L20" s="27"/>
      <c r="M20" s="27"/>
      <c r="N20" s="27"/>
      <c r="O20" s="27"/>
      <c r="P20" s="27"/>
      <c r="Q20" s="27"/>
      <c r="R20" s="68"/>
    </row>
    <row r="21" spans="2:18" ht="21" customHeight="1">
      <c r="B21" s="144"/>
      <c r="C21" s="142" t="s">
        <v>85</v>
      </c>
      <c r="D21" s="217">
        <f>D13*D15*D14</f>
        <v>80</v>
      </c>
      <c r="E21" s="217">
        <f>E13*E15*E14</f>
        <v>160</v>
      </c>
      <c r="F21" s="218">
        <f>F13*F15*F14</f>
        <v>960</v>
      </c>
      <c r="G21" s="181"/>
      <c r="H21" s="293" t="s">
        <v>83</v>
      </c>
      <c r="I21" s="291"/>
      <c r="J21" s="292"/>
      <c r="K21" s="27"/>
      <c r="L21" s="27"/>
      <c r="M21" s="27"/>
      <c r="N21" s="27"/>
      <c r="O21" s="27"/>
      <c r="P21" s="27"/>
      <c r="Q21" s="27"/>
      <c r="R21" s="68"/>
    </row>
    <row r="22" spans="2:18" ht="21" customHeight="1">
      <c r="B22" s="144"/>
      <c r="C22" s="143" t="s">
        <v>32</v>
      </c>
      <c r="D22" s="219">
        <f>D16*D17</f>
        <v>240</v>
      </c>
      <c r="E22" s="219">
        <f>E16*E17</f>
        <v>640</v>
      </c>
      <c r="F22" s="220">
        <f>F16*F17</f>
        <v>1200</v>
      </c>
      <c r="G22" s="181"/>
      <c r="H22" s="293" t="s">
        <v>84</v>
      </c>
      <c r="I22" s="291"/>
      <c r="J22" s="292"/>
      <c r="K22" s="27"/>
      <c r="L22" s="27"/>
      <c r="M22" s="27"/>
      <c r="N22" s="27"/>
      <c r="O22" s="27"/>
      <c r="P22" s="27"/>
      <c r="Q22" s="27"/>
      <c r="R22" s="68"/>
    </row>
    <row r="23" spans="2:18" ht="21" customHeight="1">
      <c r="B23" s="144"/>
      <c r="C23" s="143" t="s">
        <v>33</v>
      </c>
      <c r="D23" s="221">
        <f>D21+D22</f>
        <v>320</v>
      </c>
      <c r="E23" s="221">
        <f>E21+E22</f>
        <v>800</v>
      </c>
      <c r="F23" s="222">
        <f>F21+F22</f>
        <v>2160</v>
      </c>
      <c r="G23" s="181"/>
      <c r="H23" s="293" t="s">
        <v>148</v>
      </c>
      <c r="I23" s="291"/>
      <c r="J23" s="292"/>
      <c r="K23" s="27"/>
      <c r="L23" s="27"/>
      <c r="M23" s="27"/>
      <c r="N23" s="27"/>
      <c r="O23" s="27"/>
      <c r="P23" s="27"/>
      <c r="Q23" s="27"/>
      <c r="R23" s="68"/>
    </row>
    <row r="24" spans="2:18" ht="21" customHeight="1">
      <c r="B24" s="144"/>
      <c r="C24" s="154" t="s">
        <v>96</v>
      </c>
      <c r="D24" s="223">
        <f>-Model!AH18</f>
        <v>218103.86265582134</v>
      </c>
      <c r="E24" s="223">
        <f>-Model!AH34</f>
        <v>649613.1699449795</v>
      </c>
      <c r="F24" s="224">
        <f>-Model!AH50</f>
        <v>2212673.70986126</v>
      </c>
      <c r="G24" s="181"/>
      <c r="H24" s="293" t="s">
        <v>87</v>
      </c>
      <c r="I24" s="291"/>
      <c r="J24" s="292"/>
      <c r="K24" s="27"/>
      <c r="L24" s="27"/>
      <c r="M24" s="27"/>
      <c r="N24" s="27"/>
      <c r="O24" s="27"/>
      <c r="P24" s="27"/>
      <c r="Q24" s="27"/>
      <c r="R24" s="68"/>
    </row>
    <row r="25" spans="2:18" ht="21" customHeight="1">
      <c r="B25" s="144"/>
      <c r="C25" s="154" t="s">
        <v>97</v>
      </c>
      <c r="D25" s="225">
        <f>Model!AH19</f>
        <v>218103.8626558215</v>
      </c>
      <c r="E25" s="226">
        <f>Model!AH35</f>
        <v>649613.16994498</v>
      </c>
      <c r="F25" s="227">
        <f>Model!AH51</f>
        <v>2212673.709861259</v>
      </c>
      <c r="G25" s="181"/>
      <c r="H25" s="293" t="s">
        <v>98</v>
      </c>
      <c r="I25" s="291"/>
      <c r="J25" s="292"/>
      <c r="K25" s="27"/>
      <c r="L25" s="27"/>
      <c r="M25" s="27"/>
      <c r="N25" s="27"/>
      <c r="O25" s="27"/>
      <c r="P25" s="27"/>
      <c r="Q25" s="27"/>
      <c r="R25" s="68"/>
    </row>
    <row r="26" spans="2:18" ht="21" customHeight="1">
      <c r="B26" s="144"/>
      <c r="C26" s="154" t="s">
        <v>144</v>
      </c>
      <c r="D26" s="228">
        <f>Model!AH15</f>
        <v>154013.70730291953</v>
      </c>
      <c r="E26" s="228">
        <f>Model!AH31</f>
        <v>275106.49610525754</v>
      </c>
      <c r="F26" s="229">
        <f>Model!AH47</f>
        <v>1870494.5209356248</v>
      </c>
      <c r="G26" s="181"/>
      <c r="H26" s="293" t="s">
        <v>145</v>
      </c>
      <c r="I26" s="291"/>
      <c r="J26" s="292"/>
      <c r="K26" s="27"/>
      <c r="L26" s="27"/>
      <c r="M26" s="27"/>
      <c r="N26" s="27"/>
      <c r="O26" s="27"/>
      <c r="P26" s="27"/>
      <c r="Q26" s="27"/>
      <c r="R26" s="68"/>
    </row>
    <row r="27" spans="2:18" ht="14.25" hidden="1">
      <c r="B27" s="144"/>
      <c r="C27" s="154"/>
      <c r="D27" s="230">
        <f>Model!C17</f>
        <v>3.0468072509393096E-11</v>
      </c>
      <c r="E27" s="231">
        <f>Model!C33</f>
        <v>1.7462298274040222E-10</v>
      </c>
      <c r="F27" s="232">
        <f>Model!C49</f>
        <v>-2.9103830456733704E-10</v>
      </c>
      <c r="G27" s="181"/>
      <c r="H27" s="293"/>
      <c r="I27" s="291"/>
      <c r="J27" s="292"/>
      <c r="K27" s="27"/>
      <c r="L27" s="27"/>
      <c r="M27" s="27"/>
      <c r="N27" s="27"/>
      <c r="O27" s="27"/>
      <c r="P27" s="27"/>
      <c r="Q27" s="27"/>
      <c r="R27" s="68"/>
    </row>
    <row r="28" spans="2:18" ht="21" customHeight="1">
      <c r="B28" s="144"/>
      <c r="C28" s="154" t="s">
        <v>130</v>
      </c>
      <c r="D28" s="233">
        <f>ROUND(D27,1)</f>
        <v>0</v>
      </c>
      <c r="E28" s="233">
        <f>ROUND(E27,1)</f>
        <v>0</v>
      </c>
      <c r="F28" s="234">
        <f>ROUND(F27,1)</f>
        <v>0</v>
      </c>
      <c r="G28" s="181"/>
      <c r="H28" s="293" t="s">
        <v>131</v>
      </c>
      <c r="I28" s="291"/>
      <c r="J28" s="292"/>
      <c r="K28" s="27"/>
      <c r="L28" s="27"/>
      <c r="M28" s="27"/>
      <c r="N28" s="27"/>
      <c r="O28" s="27"/>
      <c r="P28" s="27"/>
      <c r="Q28" s="27"/>
      <c r="R28" s="68"/>
    </row>
    <row r="29" spans="2:18" ht="21" customHeight="1" thickBot="1">
      <c r="B29" s="144"/>
      <c r="C29" s="136" t="s">
        <v>99</v>
      </c>
      <c r="D29" s="235">
        <v>57.70976117738744</v>
      </c>
      <c r="E29" s="236">
        <v>68.75443733771905</v>
      </c>
      <c r="F29" s="237">
        <v>86.73602655764851</v>
      </c>
      <c r="G29" s="181"/>
      <c r="H29" s="295" t="s">
        <v>132</v>
      </c>
      <c r="I29" s="296"/>
      <c r="J29" s="297"/>
      <c r="K29" s="27"/>
      <c r="L29" s="27"/>
      <c r="M29" s="27"/>
      <c r="N29" s="27"/>
      <c r="O29" s="27"/>
      <c r="P29" s="27"/>
      <c r="Q29" s="27"/>
      <c r="R29" s="68"/>
    </row>
    <row r="30" spans="2:18" ht="14.25" customHeight="1">
      <c r="B30" s="144"/>
      <c r="C30" s="27"/>
      <c r="D30" s="27"/>
      <c r="E30" s="27"/>
      <c r="F30" s="27"/>
      <c r="G30" s="27"/>
      <c r="H30" s="149"/>
      <c r="I30" s="27"/>
      <c r="J30" s="27"/>
      <c r="K30" s="27"/>
      <c r="L30" s="27"/>
      <c r="M30" s="27"/>
      <c r="N30" s="27"/>
      <c r="O30" s="27"/>
      <c r="P30" s="27"/>
      <c r="Q30" s="27"/>
      <c r="R30" s="68"/>
    </row>
    <row r="31" spans="2:18" ht="21" customHeight="1" thickBot="1">
      <c r="B31" s="144"/>
      <c r="C31" s="148" t="s">
        <v>92</v>
      </c>
      <c r="D31" s="27"/>
      <c r="E31" s="27"/>
      <c r="F31" s="27"/>
      <c r="G31" s="27"/>
      <c r="H31" s="27"/>
      <c r="I31" s="27"/>
      <c r="J31" s="27"/>
      <c r="K31" s="27"/>
      <c r="L31" s="27"/>
      <c r="M31" s="27"/>
      <c r="N31" s="27"/>
      <c r="O31" s="27"/>
      <c r="P31" s="27"/>
      <c r="Q31" s="27"/>
      <c r="R31" s="68"/>
    </row>
    <row r="32" spans="2:18" ht="21" customHeight="1">
      <c r="B32" s="144"/>
      <c r="C32" s="174" t="s">
        <v>52</v>
      </c>
      <c r="D32" s="247" t="s">
        <v>65</v>
      </c>
      <c r="E32" s="247"/>
      <c r="F32" s="247"/>
      <c r="G32" s="247"/>
      <c r="H32" s="247"/>
      <c r="I32" s="247"/>
      <c r="J32" s="248"/>
      <c r="K32" s="27"/>
      <c r="L32" s="27"/>
      <c r="M32" s="27"/>
      <c r="N32" s="27"/>
      <c r="O32" s="27"/>
      <c r="P32" s="27"/>
      <c r="Q32" s="27"/>
      <c r="R32" s="68"/>
    </row>
    <row r="33" spans="2:18" ht="21" customHeight="1">
      <c r="B33" s="144"/>
      <c r="C33" s="175" t="s">
        <v>53</v>
      </c>
      <c r="D33" s="291" t="s">
        <v>151</v>
      </c>
      <c r="E33" s="291"/>
      <c r="F33" s="291"/>
      <c r="G33" s="291"/>
      <c r="H33" s="291"/>
      <c r="I33" s="291"/>
      <c r="J33" s="292"/>
      <c r="K33" s="27"/>
      <c r="L33" s="27"/>
      <c r="M33" s="27"/>
      <c r="N33" s="27"/>
      <c r="O33" s="27"/>
      <c r="P33" s="27"/>
      <c r="Q33" s="27"/>
      <c r="R33" s="68"/>
    </row>
    <row r="34" spans="2:18" ht="21" customHeight="1">
      <c r="B34" s="144"/>
      <c r="C34" s="175" t="s">
        <v>133</v>
      </c>
      <c r="D34" s="291" t="s">
        <v>149</v>
      </c>
      <c r="E34" s="291"/>
      <c r="F34" s="291"/>
      <c r="G34" s="291"/>
      <c r="H34" s="291"/>
      <c r="I34" s="291"/>
      <c r="J34" s="292"/>
      <c r="K34" s="27"/>
      <c r="L34" s="27"/>
      <c r="M34" s="27"/>
      <c r="N34" s="27"/>
      <c r="O34" s="27"/>
      <c r="P34" s="27"/>
      <c r="Q34" s="27"/>
      <c r="R34" s="68"/>
    </row>
    <row r="35" spans="2:18" ht="21" customHeight="1">
      <c r="B35" s="144"/>
      <c r="C35" s="175" t="s">
        <v>55</v>
      </c>
      <c r="D35" s="291" t="s">
        <v>150</v>
      </c>
      <c r="E35" s="291"/>
      <c r="F35" s="291"/>
      <c r="G35" s="291"/>
      <c r="H35" s="291"/>
      <c r="I35" s="291"/>
      <c r="J35" s="292"/>
      <c r="K35" s="27"/>
      <c r="L35" s="27"/>
      <c r="M35" s="27"/>
      <c r="N35" s="27"/>
      <c r="O35" s="27"/>
      <c r="P35" s="27"/>
      <c r="Q35" s="27"/>
      <c r="R35" s="68"/>
    </row>
    <row r="36" spans="2:18" ht="21" customHeight="1">
      <c r="B36" s="144"/>
      <c r="C36" s="175" t="s">
        <v>62</v>
      </c>
      <c r="D36" s="291" t="s">
        <v>153</v>
      </c>
      <c r="E36" s="291"/>
      <c r="F36" s="291"/>
      <c r="G36" s="291"/>
      <c r="H36" s="291"/>
      <c r="I36" s="291"/>
      <c r="J36" s="292"/>
      <c r="K36" s="27"/>
      <c r="L36" s="27"/>
      <c r="M36" s="27"/>
      <c r="N36" s="27"/>
      <c r="O36" s="27"/>
      <c r="P36" s="27"/>
      <c r="Q36" s="27"/>
      <c r="R36" s="68"/>
    </row>
    <row r="37" spans="2:18" ht="21" customHeight="1" thickBot="1">
      <c r="B37" s="144"/>
      <c r="C37" s="176" t="s">
        <v>21</v>
      </c>
      <c r="D37" s="296" t="s">
        <v>152</v>
      </c>
      <c r="E37" s="296"/>
      <c r="F37" s="296"/>
      <c r="G37" s="296"/>
      <c r="H37" s="296"/>
      <c r="I37" s="296"/>
      <c r="J37" s="297"/>
      <c r="K37" s="27"/>
      <c r="L37" s="27"/>
      <c r="M37" s="27"/>
      <c r="N37" s="27"/>
      <c r="O37" s="27"/>
      <c r="P37" s="27"/>
      <c r="Q37" s="27"/>
      <c r="R37" s="68"/>
    </row>
    <row r="38" spans="2:18" ht="14.25" thickBot="1">
      <c r="B38" s="145"/>
      <c r="C38" s="146"/>
      <c r="D38" s="146"/>
      <c r="E38" s="146"/>
      <c r="F38" s="146"/>
      <c r="G38" s="146"/>
      <c r="H38" s="146"/>
      <c r="I38" s="146"/>
      <c r="J38" s="146"/>
      <c r="K38" s="146"/>
      <c r="L38" s="146"/>
      <c r="M38" s="146"/>
      <c r="N38" s="146"/>
      <c r="O38" s="146"/>
      <c r="P38" s="146"/>
      <c r="Q38" s="146"/>
      <c r="R38" s="147"/>
    </row>
    <row r="40" spans="8:10" ht="14.25">
      <c r="H40" s="294"/>
      <c r="I40" s="294"/>
      <c r="J40" s="294"/>
    </row>
    <row r="42" spans="4:13" ht="14.25">
      <c r="D42" s="185"/>
      <c r="M42" s="27"/>
    </row>
    <row r="43" ht="14.25">
      <c r="D43" s="8"/>
    </row>
    <row r="44" ht="14.25">
      <c r="D44" s="186"/>
    </row>
  </sheetData>
  <sheetProtection/>
  <mergeCells count="34">
    <mergeCell ref="H12:J12"/>
    <mergeCell ref="H3:J3"/>
    <mergeCell ref="H4:J4"/>
    <mergeCell ref="H5:J5"/>
    <mergeCell ref="H9:J9"/>
    <mergeCell ref="H10:J10"/>
    <mergeCell ref="B1:R1"/>
    <mergeCell ref="D33:J33"/>
    <mergeCell ref="C6:F6"/>
    <mergeCell ref="H27:J27"/>
    <mergeCell ref="H26:J26"/>
    <mergeCell ref="H21:J21"/>
    <mergeCell ref="D3:F3"/>
    <mergeCell ref="D4:F4"/>
    <mergeCell ref="D5:F5"/>
    <mergeCell ref="H11:J11"/>
    <mergeCell ref="H25:J25"/>
    <mergeCell ref="H13:J13"/>
    <mergeCell ref="H14:J14"/>
    <mergeCell ref="H17:J17"/>
    <mergeCell ref="H18:J18"/>
    <mergeCell ref="H20:J20"/>
    <mergeCell ref="H15:J15"/>
    <mergeCell ref="H16:J16"/>
    <mergeCell ref="D34:J34"/>
    <mergeCell ref="H28:J28"/>
    <mergeCell ref="H40:J40"/>
    <mergeCell ref="H22:J22"/>
    <mergeCell ref="H23:J23"/>
    <mergeCell ref="H29:J29"/>
    <mergeCell ref="D35:J35"/>
    <mergeCell ref="D36:J36"/>
    <mergeCell ref="D37:J37"/>
    <mergeCell ref="H24:J24"/>
  </mergeCells>
  <dataValidations count="2">
    <dataValidation type="decimal" allowBlank="1" showInputMessage="1" showErrorMessage="1" errorTitle="Outside maximum allowable weeks " error="Please use a value between 1 and 52" sqref="D13:F13 D16:F16">
      <formula1>1</formula1>
      <formula2>52</formula2>
    </dataValidation>
    <dataValidation type="decimal" allowBlank="1" showInputMessage="1" showErrorMessage="1" errorTitle="More than 24 hours" error="Please use a value between 0.1 and 24 hours" sqref="D15:F15">
      <formula1>0.1</formula1>
      <formula2>24</formula2>
    </dataValidation>
  </dataValidations>
  <hyperlinks>
    <hyperlink ref="I6" r:id="rId1" display="NZ Treasury guidance can be found here"/>
  </hyperlinks>
  <printOptions/>
  <pageMargins left="0.25" right="0.25" top="0.75" bottom="0.75" header="0.3" footer="0.3"/>
  <pageSetup fitToHeight="1" fitToWidth="1" horizontalDpi="600" verticalDpi="600" orientation="landscape" paperSize="8" scale="71" r:id="rId4"/>
  <drawing r:id="rId3"/>
  <legacy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B2:AH75"/>
  <sheetViews>
    <sheetView showGridLines="0" zoomScale="70" zoomScaleNormal="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C18" sqref="C18"/>
    </sheetView>
  </sheetViews>
  <sheetFormatPr defaultColWidth="9.140625" defaultRowHeight="15" outlineLevelCol="1"/>
  <cols>
    <col min="2" max="2" width="28.7109375" style="0" customWidth="1"/>
    <col min="3" max="3" width="15.57421875" style="0" customWidth="1"/>
    <col min="4" max="4" width="16.7109375" style="0" customWidth="1" outlineLevel="1"/>
    <col min="5" max="5" width="14.8515625" style="0" customWidth="1" outlineLevel="1"/>
    <col min="6" max="6" width="15.8515625" style="0" customWidth="1" outlineLevel="1"/>
    <col min="7" max="7" width="12.28125" style="0" customWidth="1" outlineLevel="1"/>
    <col min="8" max="8" width="12.57421875" style="0" customWidth="1" outlineLevel="1"/>
    <col min="9" max="9" width="12.8515625" style="0" customWidth="1" outlineLevel="1"/>
    <col min="10" max="10" width="12.421875" style="0" customWidth="1" outlineLevel="1"/>
    <col min="11" max="11" width="12.140625" style="0" customWidth="1" outlineLevel="1"/>
    <col min="12" max="12" width="12.57421875" style="0" customWidth="1" outlineLevel="1"/>
    <col min="13" max="13" width="15.140625" style="0" customWidth="1" outlineLevel="1"/>
    <col min="14" max="14" width="12.57421875" style="0" customWidth="1" outlineLevel="1"/>
    <col min="15" max="15" width="13.57421875" style="0" customWidth="1" outlineLevel="1"/>
    <col min="16" max="16" width="13.7109375" style="0" customWidth="1" outlineLevel="1"/>
    <col min="17" max="17" width="12.57421875" style="0" customWidth="1" outlineLevel="1"/>
    <col min="18" max="18" width="16.8515625" style="0" customWidth="1" outlineLevel="1"/>
    <col min="19" max="19" width="17.421875" style="0" customWidth="1" outlineLevel="1"/>
    <col min="20" max="21" width="18.00390625" style="0" customWidth="1" outlineLevel="1"/>
    <col min="22" max="22" width="17.8515625" style="0" customWidth="1" outlineLevel="1"/>
    <col min="23" max="23" width="13.7109375" style="0" customWidth="1" outlineLevel="1"/>
    <col min="24" max="24" width="14.00390625" style="0" customWidth="1" outlineLevel="1"/>
    <col min="25" max="25" width="13.57421875" style="0" customWidth="1" outlineLevel="1"/>
    <col min="26" max="26" width="12.421875" style="0" customWidth="1" outlineLevel="1"/>
    <col min="27" max="27" width="12.140625" style="0" customWidth="1" outlineLevel="1"/>
    <col min="28" max="28" width="13.28125" style="0" customWidth="1" outlineLevel="1"/>
    <col min="29" max="29" width="13.8515625" style="0" customWidth="1" outlineLevel="1"/>
    <col min="30" max="30" width="12.57421875" style="0" customWidth="1" outlineLevel="1"/>
    <col min="31" max="31" width="14.140625" style="0" customWidth="1" outlineLevel="1"/>
    <col min="32" max="32" width="12.57421875" style="0" customWidth="1" outlineLevel="1"/>
    <col min="33" max="33" width="14.421875" style="0" customWidth="1" outlineLevel="1"/>
    <col min="34" max="34" width="21.28125" style="0" customWidth="1"/>
  </cols>
  <sheetData>
    <row r="2" ht="25.5">
      <c r="B2" s="177" t="s">
        <v>88</v>
      </c>
    </row>
    <row r="3" ht="14.25" thickBot="1"/>
    <row r="4" spans="2:34" s="2" customFormat="1" ht="14.25">
      <c r="B4" s="99" t="s">
        <v>13</v>
      </c>
      <c r="C4" s="97">
        <v>0</v>
      </c>
      <c r="D4" s="97">
        <v>1</v>
      </c>
      <c r="E4" s="97">
        <v>2</v>
      </c>
      <c r="F4" s="97">
        <v>3</v>
      </c>
      <c r="G4" s="97">
        <v>4</v>
      </c>
      <c r="H4" s="97">
        <v>5</v>
      </c>
      <c r="I4" s="97">
        <v>6</v>
      </c>
      <c r="J4" s="97">
        <v>7</v>
      </c>
      <c r="K4" s="97">
        <v>8</v>
      </c>
      <c r="L4" s="97">
        <v>9</v>
      </c>
      <c r="M4" s="97">
        <v>10</v>
      </c>
      <c r="N4" s="97">
        <v>11</v>
      </c>
      <c r="O4" s="97">
        <v>12</v>
      </c>
      <c r="P4" s="97">
        <v>13</v>
      </c>
      <c r="Q4" s="97">
        <v>14</v>
      </c>
      <c r="R4" s="97">
        <v>15</v>
      </c>
      <c r="S4" s="97">
        <v>16</v>
      </c>
      <c r="T4" s="97">
        <v>17</v>
      </c>
      <c r="U4" s="97">
        <v>18</v>
      </c>
      <c r="V4" s="97">
        <v>19</v>
      </c>
      <c r="W4" s="97">
        <v>20</v>
      </c>
      <c r="X4" s="97">
        <v>21</v>
      </c>
      <c r="Y4" s="97">
        <v>22</v>
      </c>
      <c r="Z4" s="97">
        <v>23</v>
      </c>
      <c r="AA4" s="97">
        <v>24</v>
      </c>
      <c r="AB4" s="97">
        <v>25</v>
      </c>
      <c r="AC4" s="97">
        <v>26</v>
      </c>
      <c r="AD4" s="97">
        <v>27</v>
      </c>
      <c r="AE4" s="97">
        <v>28</v>
      </c>
      <c r="AF4" s="97">
        <v>29</v>
      </c>
      <c r="AG4" s="97">
        <v>30</v>
      </c>
      <c r="AH4" s="98" t="s">
        <v>14</v>
      </c>
    </row>
    <row r="5" spans="2:34" ht="14.25">
      <c r="B5" s="155" t="s">
        <v>69</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67"/>
    </row>
    <row r="6" spans="2:34" ht="14.25">
      <c r="B6" s="84" t="s">
        <v>15</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68"/>
    </row>
    <row r="7" spans="2:34" ht="14.25">
      <c r="B7" s="85" t="s">
        <v>16</v>
      </c>
      <c r="C7" s="64">
        <f>-'Model inputs'!D9</f>
        <v>-100000</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9">
        <f>SUM(C7:AG7)</f>
        <v>-100000</v>
      </c>
    </row>
    <row r="8" spans="2:34" s="121" customFormat="1" ht="14.25">
      <c r="B8" s="118" t="s">
        <v>17</v>
      </c>
      <c r="C8" s="119"/>
      <c r="D8" s="119">
        <f>-'Model inputs'!$D$10*(1+'Model inputs'!$D$3)^D4</f>
        <v>-10000</v>
      </c>
      <c r="E8" s="119">
        <f>-'Model inputs'!$D$10*(1+'Model inputs'!$D$3)^E4</f>
        <v>-10000</v>
      </c>
      <c r="F8" s="119">
        <f>-'Model inputs'!$D$10*(1+'Model inputs'!$D$3)^F4</f>
        <v>-10000</v>
      </c>
      <c r="G8" s="119">
        <f>-'Model inputs'!$D$10*(1+'Model inputs'!$D$3)^G4</f>
        <v>-10000</v>
      </c>
      <c r="H8" s="119">
        <f>-'Model inputs'!$D$10*(1+'Model inputs'!$D$3)^H4</f>
        <v>-10000</v>
      </c>
      <c r="I8" s="119">
        <f>-'Model inputs'!$D$10*(1+'Model inputs'!$D$3)^I4</f>
        <v>-10000</v>
      </c>
      <c r="J8" s="119">
        <f>-'Model inputs'!$D$10*(1+'Model inputs'!$D$3)^J4</f>
        <v>-10000</v>
      </c>
      <c r="K8" s="119">
        <f>-'Model inputs'!$D$10*(1+'Model inputs'!$D$3)^K4</f>
        <v>-10000</v>
      </c>
      <c r="L8" s="119">
        <f>-'Model inputs'!$D$10*(1+'Model inputs'!$D$3)^L4</f>
        <v>-10000</v>
      </c>
      <c r="M8" s="119">
        <f>-'Model inputs'!$D$10*(1+'Model inputs'!$D$3)^M4</f>
        <v>-10000</v>
      </c>
      <c r="N8" s="119">
        <f>-'Model inputs'!$D$10*(1+'Model inputs'!$D$3)^N4</f>
        <v>-10000</v>
      </c>
      <c r="O8" s="119">
        <f>-'Model inputs'!$D$10*(1+'Model inputs'!$D$3)^O4</f>
        <v>-10000</v>
      </c>
      <c r="P8" s="119">
        <f>-'Model inputs'!$D$10*(1+'Model inputs'!$D$3)^P4</f>
        <v>-10000</v>
      </c>
      <c r="Q8" s="119">
        <f>-'Model inputs'!$D$10*(1+'Model inputs'!$D$3)^Q4</f>
        <v>-10000</v>
      </c>
      <c r="R8" s="119">
        <f>-'Model inputs'!$D$10*(1+'Model inputs'!$D$3)^R4</f>
        <v>-10000</v>
      </c>
      <c r="S8" s="119">
        <f>-'Model inputs'!$D$10*(1+'Model inputs'!$D$3)^S4</f>
        <v>-10000</v>
      </c>
      <c r="T8" s="119">
        <f>-'Model inputs'!$D$10*(1+'Model inputs'!$D$3)^T4</f>
        <v>-10000</v>
      </c>
      <c r="U8" s="119">
        <f>-'Model inputs'!$D$10*(1+'Model inputs'!$D$3)^U4</f>
        <v>-10000</v>
      </c>
      <c r="V8" s="119">
        <f>-'Model inputs'!$D$10*(1+'Model inputs'!$D$3)^V4</f>
        <v>-10000</v>
      </c>
      <c r="W8" s="119">
        <f>-'Model inputs'!$D$10*(1+'Model inputs'!$D$3)^W4</f>
        <v>-10000</v>
      </c>
      <c r="X8" s="119">
        <f>-'Model inputs'!$D$10*(1+'Model inputs'!$D$3)^X4</f>
        <v>-10000</v>
      </c>
      <c r="Y8" s="119">
        <f>-'Model inputs'!$D$10*(1+'Model inputs'!$D$3)^Y4</f>
        <v>-10000</v>
      </c>
      <c r="Z8" s="119">
        <f>-'Model inputs'!$D$10*(1+'Model inputs'!$D$3)^Z4</f>
        <v>-10000</v>
      </c>
      <c r="AA8" s="119">
        <f>-'Model inputs'!$D$10*(1+'Model inputs'!$D$3)^AA4</f>
        <v>-10000</v>
      </c>
      <c r="AB8" s="119">
        <f>-'Model inputs'!$D$10*(1+'Model inputs'!$D$3)^AB4</f>
        <v>-10000</v>
      </c>
      <c r="AC8" s="119">
        <f>-'Model inputs'!$D$10*(1+'Model inputs'!$D$3)^AC4</f>
        <v>-10000</v>
      </c>
      <c r="AD8" s="119">
        <f>-'Model inputs'!$D$10*(1+'Model inputs'!$D$3)^AD4</f>
        <v>-10000</v>
      </c>
      <c r="AE8" s="119">
        <f>-'Model inputs'!$D$10*(1+'Model inputs'!$D$3)^AE4</f>
        <v>-10000</v>
      </c>
      <c r="AF8" s="119">
        <f>-'Model inputs'!$D$10*(1+'Model inputs'!$D$3)^AF4</f>
        <v>-10000</v>
      </c>
      <c r="AG8" s="119">
        <f>-'Model inputs'!$D$10*(1+'Model inputs'!$D$3)^AG4</f>
        <v>-10000</v>
      </c>
      <c r="AH8" s="120">
        <f>SUM(C8:AG8)</f>
        <v>-300000</v>
      </c>
    </row>
    <row r="9" spans="2:34" s="121" customFormat="1" ht="14.25">
      <c r="B9" s="118" t="s">
        <v>18</v>
      </c>
      <c r="C9" s="119"/>
      <c r="D9" s="119">
        <f>-IF(D4/'Model inputs'!$D$12=(ROUND(D4/'Model inputs'!$D$12,0)),'Model inputs'!$D$11*(1+Inflation)^D4,0)</f>
        <v>0</v>
      </c>
      <c r="E9" s="119">
        <f>-IF(E4/'Model inputs'!$D$12=(ROUND(E4/'Model inputs'!$D$12,0)),'Model inputs'!$D$11*(1+Inflation)^E4,0)</f>
        <v>0</v>
      </c>
      <c r="F9" s="119">
        <f>-IF(F4/'Model inputs'!$D$12=(ROUND(F4/'Model inputs'!$D$12,0)),'Model inputs'!$D$11*(1+Inflation)^F4,0)</f>
        <v>0</v>
      </c>
      <c r="G9" s="119">
        <f>-IF(G4/'Model inputs'!$D$12=(ROUND(G4/'Model inputs'!$D$12,0)),'Model inputs'!$D$11*(1+Inflation)^G4,0)</f>
        <v>0</v>
      </c>
      <c r="H9" s="119">
        <f>-IF(H4/'Model inputs'!$D$12=(ROUND(H4/'Model inputs'!$D$12,0)),'Model inputs'!$D$11*(1+Inflation)^H4,0)</f>
        <v>0</v>
      </c>
      <c r="I9" s="119">
        <f>-IF(I4/'Model inputs'!$D$12=(ROUND(I4/'Model inputs'!$D$12,0)),'Model inputs'!$D$11*(1+Inflation)^I4,0)</f>
        <v>0</v>
      </c>
      <c r="J9" s="119">
        <f>-IF(J4/'Model inputs'!$D$12=(ROUND(J4/'Model inputs'!$D$12,0)),'Model inputs'!$D$11*(1+Inflation)^J4,0)</f>
        <v>0</v>
      </c>
      <c r="K9" s="119">
        <f>-IF(K4/'Model inputs'!$D$12=(ROUND(K4/'Model inputs'!$D$12,0)),'Model inputs'!$D$11*(1+Inflation)^K4,0)</f>
        <v>0</v>
      </c>
      <c r="L9" s="119">
        <f>-IF(L4/'Model inputs'!$D$12=(ROUND(L4/'Model inputs'!$D$12,0)),'Model inputs'!$D$11*(1+Inflation)^L4,0)</f>
        <v>0</v>
      </c>
      <c r="M9" s="119">
        <f>-IF(M4/'Model inputs'!$D$12=(ROUND(M4/'Model inputs'!$D$12,0)),'Model inputs'!$D$11*(1+Inflation)^M4,0)</f>
        <v>0</v>
      </c>
      <c r="N9" s="119">
        <f>-IF(N4/'Model inputs'!$D$12=(ROUND(N4/'Model inputs'!$D$12,0)),'Model inputs'!$D$11*(1+Inflation)^N4,0)</f>
        <v>0</v>
      </c>
      <c r="O9" s="119">
        <f>-IF(O4/'Model inputs'!$D$12=(ROUND(O4/'Model inputs'!$D$12,0)),'Model inputs'!$D$11*(1+Inflation)^O4,0)</f>
        <v>0</v>
      </c>
      <c r="P9" s="119">
        <f>-IF(P4/'Model inputs'!$D$12=(ROUND(P4/'Model inputs'!$D$12,0)),'Model inputs'!$D$11*(1+Inflation)^P4,0)</f>
        <v>0</v>
      </c>
      <c r="Q9" s="119">
        <f>-IF(Q4/'Model inputs'!$D$12=(ROUND(Q4/'Model inputs'!$D$12,0)),'Model inputs'!$D$11*(1+Inflation)^Q4,0)</f>
        <v>0</v>
      </c>
      <c r="R9" s="119">
        <f>-IF(R4/'Model inputs'!$D$12=(ROUND(R4/'Model inputs'!$D$12,0)),'Model inputs'!$D$11*(1+Inflation)^R4,0)</f>
        <v>0</v>
      </c>
      <c r="S9" s="119">
        <f>-IF(S4/'Model inputs'!$D$12=(ROUND(S4/'Model inputs'!$D$12,0)),'Model inputs'!$D$11*(1+Inflation)^S4,0)</f>
        <v>0</v>
      </c>
      <c r="T9" s="119">
        <f>-IF(T4/'Model inputs'!$D$12=(ROUND(T4/'Model inputs'!$D$12,0)),'Model inputs'!$D$11*(1+Inflation)^T4,0)</f>
        <v>0</v>
      </c>
      <c r="U9" s="119">
        <f>-IF(U4/'Model inputs'!$D$12=(ROUND(U4/'Model inputs'!$D$12,0)),'Model inputs'!$D$11*(1+Inflation)^U4,0)</f>
        <v>0</v>
      </c>
      <c r="V9" s="119">
        <f>-IF(V4/'Model inputs'!$D$12=(ROUND(V4/'Model inputs'!$D$12,0)),'Model inputs'!$D$11*(1+Inflation)^V4,0)</f>
        <v>0</v>
      </c>
      <c r="W9" s="119">
        <f>-IF(W4/'Model inputs'!$D$12=(ROUND(W4/'Model inputs'!$D$12,0)),'Model inputs'!$D$11*(1+Inflation)^W4,0)</f>
        <v>0</v>
      </c>
      <c r="X9" s="119">
        <f>-IF(X4/'Model inputs'!$D$12=(ROUND(X4/'Model inputs'!$D$12,0)),'Model inputs'!$D$11*(1+Inflation)^X4,0)</f>
        <v>0</v>
      </c>
      <c r="Y9" s="119">
        <f>-IF(Y4/'Model inputs'!$D$12=(ROUND(Y4/'Model inputs'!$D$12,0)),'Model inputs'!$D$11*(1+Inflation)^Y4,0)</f>
        <v>0</v>
      </c>
      <c r="Z9" s="119">
        <f>-IF(Z4/'Model inputs'!$D$12=(ROUND(Z4/'Model inputs'!$D$12,0)),'Model inputs'!$D$11*(1+Inflation)^Z4,0)</f>
        <v>0</v>
      </c>
      <c r="AA9" s="119">
        <f>-IF(AA4/'Model inputs'!$D$12=(ROUND(AA4/'Model inputs'!$D$12,0)),'Model inputs'!$D$11*(1+Inflation)^AA4,0)</f>
        <v>0</v>
      </c>
      <c r="AB9" s="119">
        <f>-IF(AB4/'Model inputs'!$D$12=(ROUND(AB4/'Model inputs'!$D$12,0)),'Model inputs'!$D$11*(1+Inflation)^AB4,0)</f>
        <v>0</v>
      </c>
      <c r="AC9" s="119">
        <f>-IF(AC4/'Model inputs'!$D$12=(ROUND(AC4/'Model inputs'!$D$12,0)),'Model inputs'!$D$11*(1+Inflation)^AC4,0)</f>
        <v>0</v>
      </c>
      <c r="AD9" s="119">
        <f>-IF(AD4/'Model inputs'!$D$12=(ROUND(AD4/'Model inputs'!$D$12,0)),'Model inputs'!$D$11*(1+Inflation)^AD4,0)</f>
        <v>0</v>
      </c>
      <c r="AE9" s="119">
        <f>-IF(AE4/'Model inputs'!$D$12=(ROUND(AE4/'Model inputs'!$D$12,0)),'Model inputs'!$D$11*(1+Inflation)^AE4,0)</f>
        <v>0</v>
      </c>
      <c r="AF9" s="119">
        <f>-IF(AF4/'Model inputs'!$D$12=(ROUND(AF4/'Model inputs'!$D$12,0)),'Model inputs'!$D$11*(1+Inflation)^AF4,0)</f>
        <v>0</v>
      </c>
      <c r="AG9" s="119">
        <f>-IF(AG4/'Model inputs'!$D$12=(ROUND(AG4/'Model inputs'!$D$12,0)),'Model inputs'!$D$11*(1+Inflation)^AG4,0)</f>
        <v>0</v>
      </c>
      <c r="AH9" s="120">
        <f>SUM(C9:AG9)</f>
        <v>0</v>
      </c>
    </row>
    <row r="10" spans="2:34" ht="14.25">
      <c r="B10" s="84" t="s">
        <v>19</v>
      </c>
      <c r="C10" s="18">
        <f>SUM(C7:C9)</f>
        <v>-100000</v>
      </c>
      <c r="D10" s="18">
        <f aca="true" t="shared" si="0" ref="D10:AG10">SUM(D7:D9)</f>
        <v>-10000</v>
      </c>
      <c r="E10" s="18">
        <f t="shared" si="0"/>
        <v>-10000</v>
      </c>
      <c r="F10" s="18">
        <f t="shared" si="0"/>
        <v>-10000</v>
      </c>
      <c r="G10" s="18">
        <f t="shared" si="0"/>
        <v>-10000</v>
      </c>
      <c r="H10" s="18">
        <f t="shared" si="0"/>
        <v>-10000</v>
      </c>
      <c r="I10" s="18">
        <f t="shared" si="0"/>
        <v>-10000</v>
      </c>
      <c r="J10" s="18">
        <f t="shared" si="0"/>
        <v>-10000</v>
      </c>
      <c r="K10" s="18">
        <f t="shared" si="0"/>
        <v>-10000</v>
      </c>
      <c r="L10" s="18">
        <f t="shared" si="0"/>
        <v>-10000</v>
      </c>
      <c r="M10" s="18">
        <f t="shared" si="0"/>
        <v>-10000</v>
      </c>
      <c r="N10" s="18">
        <f t="shared" si="0"/>
        <v>-10000</v>
      </c>
      <c r="O10" s="18">
        <f t="shared" si="0"/>
        <v>-10000</v>
      </c>
      <c r="P10" s="18">
        <f t="shared" si="0"/>
        <v>-10000</v>
      </c>
      <c r="Q10" s="18">
        <f t="shared" si="0"/>
        <v>-10000</v>
      </c>
      <c r="R10" s="18">
        <f t="shared" si="0"/>
        <v>-10000</v>
      </c>
      <c r="S10" s="18">
        <f t="shared" si="0"/>
        <v>-10000</v>
      </c>
      <c r="T10" s="18">
        <f t="shared" si="0"/>
        <v>-10000</v>
      </c>
      <c r="U10" s="18">
        <f t="shared" si="0"/>
        <v>-10000</v>
      </c>
      <c r="V10" s="18">
        <f t="shared" si="0"/>
        <v>-10000</v>
      </c>
      <c r="W10" s="18">
        <f t="shared" si="0"/>
        <v>-10000</v>
      </c>
      <c r="X10" s="18">
        <f t="shared" si="0"/>
        <v>-10000</v>
      </c>
      <c r="Y10" s="18">
        <f t="shared" si="0"/>
        <v>-10000</v>
      </c>
      <c r="Z10" s="18">
        <f t="shared" si="0"/>
        <v>-10000</v>
      </c>
      <c r="AA10" s="18">
        <f t="shared" si="0"/>
        <v>-10000</v>
      </c>
      <c r="AB10" s="18">
        <f t="shared" si="0"/>
        <v>-10000</v>
      </c>
      <c r="AC10" s="18">
        <f t="shared" si="0"/>
        <v>-10000</v>
      </c>
      <c r="AD10" s="18">
        <f t="shared" si="0"/>
        <v>-10000</v>
      </c>
      <c r="AE10" s="18">
        <f t="shared" si="0"/>
        <v>-10000</v>
      </c>
      <c r="AF10" s="18">
        <f t="shared" si="0"/>
        <v>-10000</v>
      </c>
      <c r="AG10" s="18">
        <f t="shared" si="0"/>
        <v>-10000</v>
      </c>
      <c r="AH10" s="70">
        <f>SUM(C10:AG10)</f>
        <v>-400000</v>
      </c>
    </row>
    <row r="11" spans="2:34" ht="14.25">
      <c r="B11" s="84" t="s">
        <v>34</v>
      </c>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9"/>
    </row>
    <row r="12" spans="2:34" s="121" customFormat="1" ht="14.25">
      <c r="B12" s="118" t="s">
        <v>35</v>
      </c>
      <c r="C12" s="119"/>
      <c r="D12" s="119">
        <f>'Model inputs'!$D$21*'Model inputs'!$D$29*(1+'Model inputs'!$D$3)^D$4</f>
        <v>4616.780894190995</v>
      </c>
      <c r="E12" s="119">
        <f>'Model inputs'!$D$21*'Model inputs'!$D$29*(1+'Model inputs'!$D$3)^E$4</f>
        <v>4616.780894190995</v>
      </c>
      <c r="F12" s="119">
        <f>'Model inputs'!$D$21*'Model inputs'!$D$29*(1+'Model inputs'!$D$3)^F$4</f>
        <v>4616.780894190995</v>
      </c>
      <c r="G12" s="119">
        <f>'Model inputs'!$D$21*'Model inputs'!$D$29*(1+'Model inputs'!$D$3)^G$4</f>
        <v>4616.780894190995</v>
      </c>
      <c r="H12" s="119">
        <f>'Model inputs'!$D$21*'Model inputs'!$D$29*(1+'Model inputs'!$D$3)^H$4</f>
        <v>4616.780894190995</v>
      </c>
      <c r="I12" s="119">
        <f>'Model inputs'!$D$21*'Model inputs'!$D$29*(1+'Model inputs'!$D$3)^I$4</f>
        <v>4616.780894190995</v>
      </c>
      <c r="J12" s="119">
        <f>'Model inputs'!$D$21*'Model inputs'!$D$29*(1+'Model inputs'!$D$3)^J$4</f>
        <v>4616.780894190995</v>
      </c>
      <c r="K12" s="119">
        <f>'Model inputs'!$D$21*'Model inputs'!$D$29*(1+'Model inputs'!$D$3)^K$4</f>
        <v>4616.780894190995</v>
      </c>
      <c r="L12" s="119">
        <f>'Model inputs'!$D$21*'Model inputs'!$D$29*(1+'Model inputs'!$D$3)^L$4</f>
        <v>4616.780894190995</v>
      </c>
      <c r="M12" s="119">
        <f>'Model inputs'!$D$21*'Model inputs'!$D$29*(1+'Model inputs'!$D$3)^M$4</f>
        <v>4616.780894190995</v>
      </c>
      <c r="N12" s="119">
        <f>'Model inputs'!$D$21*'Model inputs'!$D$29*(1+'Model inputs'!$D$3)^N$4</f>
        <v>4616.780894190995</v>
      </c>
      <c r="O12" s="119">
        <f>'Model inputs'!$D$21*'Model inputs'!$D$29*(1+'Model inputs'!$D$3)^O$4</f>
        <v>4616.780894190995</v>
      </c>
      <c r="P12" s="119">
        <f>'Model inputs'!$D$21*'Model inputs'!$D$29*(1+'Model inputs'!$D$3)^P$4</f>
        <v>4616.780894190995</v>
      </c>
      <c r="Q12" s="119">
        <f>'Model inputs'!$D$21*'Model inputs'!$D$29*(1+'Model inputs'!$D$3)^Q$4</f>
        <v>4616.780894190995</v>
      </c>
      <c r="R12" s="119">
        <f>'Model inputs'!$D$21*'Model inputs'!$D$29*(1+'Model inputs'!$D$3)^R$4</f>
        <v>4616.780894190995</v>
      </c>
      <c r="S12" s="119">
        <f>'Model inputs'!$D$21*'Model inputs'!$D$29*(1+'Model inputs'!$D$3)^S$4</f>
        <v>4616.780894190995</v>
      </c>
      <c r="T12" s="119">
        <f>'Model inputs'!$D$21*'Model inputs'!$D$29*(1+'Model inputs'!$D$3)^T$4</f>
        <v>4616.780894190995</v>
      </c>
      <c r="U12" s="119">
        <f>'Model inputs'!$D$21*'Model inputs'!$D$29*(1+'Model inputs'!$D$3)^U$4</f>
        <v>4616.780894190995</v>
      </c>
      <c r="V12" s="119">
        <f>'Model inputs'!$D$21*'Model inputs'!$D$29*(1+'Model inputs'!$D$3)^V$4</f>
        <v>4616.780894190995</v>
      </c>
      <c r="W12" s="119">
        <f>'Model inputs'!$D$21*'Model inputs'!$D$29*(1+'Model inputs'!$D$3)^W$4</f>
        <v>4616.780894190995</v>
      </c>
      <c r="X12" s="119">
        <f>'Model inputs'!$D$21*'Model inputs'!$D$29*(1+'Model inputs'!$D$3)^X$4</f>
        <v>4616.780894190995</v>
      </c>
      <c r="Y12" s="119">
        <f>'Model inputs'!$D$21*'Model inputs'!$D$29*(1+'Model inputs'!$D$3)^Y$4</f>
        <v>4616.780894190995</v>
      </c>
      <c r="Z12" s="119">
        <f>'Model inputs'!$D$21*'Model inputs'!$D$29*(1+'Model inputs'!$D$3)^Z$4</f>
        <v>4616.780894190995</v>
      </c>
      <c r="AA12" s="119">
        <f>'Model inputs'!$D$21*'Model inputs'!$D$29*(1+'Model inputs'!$D$3)^AA$4</f>
        <v>4616.780894190995</v>
      </c>
      <c r="AB12" s="119">
        <f>'Model inputs'!$D$21*'Model inputs'!$D$29*(1+'Model inputs'!$D$3)^AB$4</f>
        <v>4616.780894190995</v>
      </c>
      <c r="AC12" s="119">
        <f>'Model inputs'!$D$21*'Model inputs'!$D$29*(1+'Model inputs'!$D$3)^AC$4</f>
        <v>4616.780894190995</v>
      </c>
      <c r="AD12" s="119">
        <f>'Model inputs'!$D$21*'Model inputs'!$D$29*(1+'Model inputs'!$D$3)^AD$4</f>
        <v>4616.780894190995</v>
      </c>
      <c r="AE12" s="119">
        <f>'Model inputs'!$D$21*'Model inputs'!$D$29*(1+'Model inputs'!$D$3)^AE$4</f>
        <v>4616.780894190995</v>
      </c>
      <c r="AF12" s="119">
        <f>'Model inputs'!$D$21*'Model inputs'!$D$29*(1+'Model inputs'!$D$3)^AF$4</f>
        <v>4616.780894190995</v>
      </c>
      <c r="AG12" s="119">
        <f>'Model inputs'!$D$21*'Model inputs'!$D$29*(1+'Model inputs'!$D$3)^AG$4</f>
        <v>4616.780894190995</v>
      </c>
      <c r="AH12" s="120">
        <f aca="true" t="shared" si="1" ref="AH12:AH17">SUM(C12:AG12)</f>
        <v>138503.4268257298</v>
      </c>
    </row>
    <row r="13" spans="2:34" s="121" customFormat="1" ht="14.25">
      <c r="B13" s="118" t="s">
        <v>36</v>
      </c>
      <c r="C13" s="119"/>
      <c r="D13" s="119">
        <f>'Model inputs'!$D$22*'Model inputs'!$D$29*(1+'Model inputs'!$D$3)^D$4</f>
        <v>13850.342682572986</v>
      </c>
      <c r="E13" s="119">
        <f>'Model inputs'!$D$22*'Model inputs'!$D$29*(1+'Model inputs'!$D$3)^E$4</f>
        <v>13850.342682572986</v>
      </c>
      <c r="F13" s="119">
        <f>'Model inputs'!$D$22*'Model inputs'!$D$29*(1+'Model inputs'!$D$3)^F$4</f>
        <v>13850.342682572986</v>
      </c>
      <c r="G13" s="119">
        <f>'Model inputs'!$D$22*'Model inputs'!$D$29*(1+'Model inputs'!$D$3)^G$4</f>
        <v>13850.342682572986</v>
      </c>
      <c r="H13" s="119">
        <f>'Model inputs'!$D$22*'Model inputs'!$D$29*(1+'Model inputs'!$D$3)^H$4</f>
        <v>13850.342682572986</v>
      </c>
      <c r="I13" s="119">
        <f>'Model inputs'!$D$22*'Model inputs'!$D$29*(1+'Model inputs'!$D$3)^I$4</f>
        <v>13850.342682572986</v>
      </c>
      <c r="J13" s="119">
        <f>'Model inputs'!$D$22*'Model inputs'!$D$29*(1+'Model inputs'!$D$3)^J$4</f>
        <v>13850.342682572986</v>
      </c>
      <c r="K13" s="119">
        <f>'Model inputs'!$D$22*'Model inputs'!$D$29*(1+'Model inputs'!$D$3)^K$4</f>
        <v>13850.342682572986</v>
      </c>
      <c r="L13" s="119">
        <f>'Model inputs'!$D$22*'Model inputs'!$D$29*(1+'Model inputs'!$D$3)^L$4</f>
        <v>13850.342682572986</v>
      </c>
      <c r="M13" s="119">
        <f>'Model inputs'!$D$22*'Model inputs'!$D$29*(1+'Model inputs'!$D$3)^M$4</f>
        <v>13850.342682572986</v>
      </c>
      <c r="N13" s="119">
        <f>'Model inputs'!$D$22*'Model inputs'!$D$29*(1+'Model inputs'!$D$3)^N$4</f>
        <v>13850.342682572986</v>
      </c>
      <c r="O13" s="119">
        <f>'Model inputs'!$D$22*'Model inputs'!$D$29*(1+'Model inputs'!$D$3)^O$4</f>
        <v>13850.342682572986</v>
      </c>
      <c r="P13" s="119">
        <f>'Model inputs'!$D$22*'Model inputs'!$D$29*(1+'Model inputs'!$D$3)^P$4</f>
        <v>13850.342682572986</v>
      </c>
      <c r="Q13" s="119">
        <f>'Model inputs'!$D$22*'Model inputs'!$D$29*(1+'Model inputs'!$D$3)^Q$4</f>
        <v>13850.342682572986</v>
      </c>
      <c r="R13" s="119">
        <f>'Model inputs'!$D$22*'Model inputs'!$D$29*(1+'Model inputs'!$D$3)^R$4</f>
        <v>13850.342682572986</v>
      </c>
      <c r="S13" s="119">
        <f>'Model inputs'!$D$22*'Model inputs'!$D$29*(1+'Model inputs'!$D$3)^S$4</f>
        <v>13850.342682572986</v>
      </c>
      <c r="T13" s="119">
        <f>'Model inputs'!$D$22*'Model inputs'!$D$29*(1+'Model inputs'!$D$3)^T$4</f>
        <v>13850.342682572986</v>
      </c>
      <c r="U13" s="119">
        <f>'Model inputs'!$D$22*'Model inputs'!$D$29*(1+'Model inputs'!$D$3)^U$4</f>
        <v>13850.342682572986</v>
      </c>
      <c r="V13" s="119">
        <f>'Model inputs'!$D$22*'Model inputs'!$D$29*(1+'Model inputs'!$D$3)^V$4</f>
        <v>13850.342682572986</v>
      </c>
      <c r="W13" s="119">
        <f>'Model inputs'!$D$22*'Model inputs'!$D$29*(1+'Model inputs'!$D$3)^W$4</f>
        <v>13850.342682572986</v>
      </c>
      <c r="X13" s="119">
        <f>'Model inputs'!$D$22*'Model inputs'!$D$29*(1+'Model inputs'!$D$3)^X$4</f>
        <v>13850.342682572986</v>
      </c>
      <c r="Y13" s="119">
        <f>'Model inputs'!$D$22*'Model inputs'!$D$29*(1+'Model inputs'!$D$3)^Y$4</f>
        <v>13850.342682572986</v>
      </c>
      <c r="Z13" s="119">
        <f>'Model inputs'!$D$22*'Model inputs'!$D$29*(1+'Model inputs'!$D$3)^Z$4</f>
        <v>13850.342682572986</v>
      </c>
      <c r="AA13" s="119">
        <f>'Model inputs'!$D$22*'Model inputs'!$D$29*(1+'Model inputs'!$D$3)^AA$4</f>
        <v>13850.342682572986</v>
      </c>
      <c r="AB13" s="119">
        <f>'Model inputs'!$D$22*'Model inputs'!$D$29*(1+'Model inputs'!$D$3)^AB$4</f>
        <v>13850.342682572986</v>
      </c>
      <c r="AC13" s="119">
        <f>'Model inputs'!$D$22*'Model inputs'!$D$29*(1+'Model inputs'!$D$3)^AC$4</f>
        <v>13850.342682572986</v>
      </c>
      <c r="AD13" s="119">
        <f>'Model inputs'!$D$22*'Model inputs'!$D$29*(1+'Model inputs'!$D$3)^AD$4</f>
        <v>13850.342682572986</v>
      </c>
      <c r="AE13" s="119">
        <f>'Model inputs'!$D$22*'Model inputs'!$D$29*(1+'Model inputs'!$D$3)^AE$4</f>
        <v>13850.342682572986</v>
      </c>
      <c r="AF13" s="119">
        <f>'Model inputs'!$D$22*'Model inputs'!$D$29*(1+'Model inputs'!$D$3)^AF$4</f>
        <v>13850.342682572986</v>
      </c>
      <c r="AG13" s="119">
        <f>'Model inputs'!$D$22*'Model inputs'!$D$29*(1+'Model inputs'!$D$3)^AG$4</f>
        <v>13850.342682572986</v>
      </c>
      <c r="AH13" s="120">
        <f t="shared" si="1"/>
        <v>415510.28047718987</v>
      </c>
    </row>
    <row r="14" spans="2:34" s="122" customFormat="1" ht="14.25" thickBot="1">
      <c r="B14" s="123" t="s">
        <v>37</v>
      </c>
      <c r="C14" s="124">
        <f>SUM(C12:C13)</f>
        <v>0</v>
      </c>
      <c r="D14" s="124">
        <f aca="true" t="shared" si="2" ref="D14:AG14">SUM(D12:D13)</f>
        <v>18467.12357676398</v>
      </c>
      <c r="E14" s="124">
        <f t="shared" si="2"/>
        <v>18467.12357676398</v>
      </c>
      <c r="F14" s="124">
        <f t="shared" si="2"/>
        <v>18467.12357676398</v>
      </c>
      <c r="G14" s="124">
        <f t="shared" si="2"/>
        <v>18467.12357676398</v>
      </c>
      <c r="H14" s="124">
        <f t="shared" si="2"/>
        <v>18467.12357676398</v>
      </c>
      <c r="I14" s="124">
        <f t="shared" si="2"/>
        <v>18467.12357676398</v>
      </c>
      <c r="J14" s="124">
        <f t="shared" si="2"/>
        <v>18467.12357676398</v>
      </c>
      <c r="K14" s="124">
        <f t="shared" si="2"/>
        <v>18467.12357676398</v>
      </c>
      <c r="L14" s="124">
        <f t="shared" si="2"/>
        <v>18467.12357676398</v>
      </c>
      <c r="M14" s="124">
        <f t="shared" si="2"/>
        <v>18467.12357676398</v>
      </c>
      <c r="N14" s="124">
        <f t="shared" si="2"/>
        <v>18467.12357676398</v>
      </c>
      <c r="O14" s="124">
        <f t="shared" si="2"/>
        <v>18467.12357676398</v>
      </c>
      <c r="P14" s="124">
        <f t="shared" si="2"/>
        <v>18467.12357676398</v>
      </c>
      <c r="Q14" s="124">
        <f t="shared" si="2"/>
        <v>18467.12357676398</v>
      </c>
      <c r="R14" s="124">
        <f t="shared" si="2"/>
        <v>18467.12357676398</v>
      </c>
      <c r="S14" s="124">
        <f t="shared" si="2"/>
        <v>18467.12357676398</v>
      </c>
      <c r="T14" s="124">
        <f t="shared" si="2"/>
        <v>18467.12357676398</v>
      </c>
      <c r="U14" s="124">
        <f t="shared" si="2"/>
        <v>18467.12357676398</v>
      </c>
      <c r="V14" s="124">
        <f t="shared" si="2"/>
        <v>18467.12357676398</v>
      </c>
      <c r="W14" s="124">
        <f t="shared" si="2"/>
        <v>18467.12357676398</v>
      </c>
      <c r="X14" s="124">
        <f t="shared" si="2"/>
        <v>18467.12357676398</v>
      </c>
      <c r="Y14" s="124">
        <f t="shared" si="2"/>
        <v>18467.12357676398</v>
      </c>
      <c r="Z14" s="124">
        <f t="shared" si="2"/>
        <v>18467.12357676398</v>
      </c>
      <c r="AA14" s="124">
        <f t="shared" si="2"/>
        <v>18467.12357676398</v>
      </c>
      <c r="AB14" s="124">
        <f t="shared" si="2"/>
        <v>18467.12357676398</v>
      </c>
      <c r="AC14" s="124">
        <f t="shared" si="2"/>
        <v>18467.12357676398</v>
      </c>
      <c r="AD14" s="124">
        <f t="shared" si="2"/>
        <v>18467.12357676398</v>
      </c>
      <c r="AE14" s="124">
        <f t="shared" si="2"/>
        <v>18467.12357676398</v>
      </c>
      <c r="AF14" s="124">
        <f t="shared" si="2"/>
        <v>18467.12357676398</v>
      </c>
      <c r="AG14" s="124">
        <f t="shared" si="2"/>
        <v>18467.12357676398</v>
      </c>
      <c r="AH14" s="125">
        <f t="shared" si="1"/>
        <v>554013.7073029192</v>
      </c>
    </row>
    <row r="15" spans="2:34" s="121" customFormat="1" ht="14.25" thickTop="1">
      <c r="B15" s="123" t="s">
        <v>38</v>
      </c>
      <c r="C15" s="126">
        <f aca="true" t="shared" si="3" ref="C15:AG15">C14+C10</f>
        <v>-100000</v>
      </c>
      <c r="D15" s="126">
        <f t="shared" si="3"/>
        <v>8467.123576763981</v>
      </c>
      <c r="E15" s="126">
        <f t="shared" si="3"/>
        <v>8467.123576763981</v>
      </c>
      <c r="F15" s="126">
        <f t="shared" si="3"/>
        <v>8467.123576763981</v>
      </c>
      <c r="G15" s="126">
        <f t="shared" si="3"/>
        <v>8467.123576763981</v>
      </c>
      <c r="H15" s="126">
        <f t="shared" si="3"/>
        <v>8467.123576763981</v>
      </c>
      <c r="I15" s="126">
        <f t="shared" si="3"/>
        <v>8467.123576763981</v>
      </c>
      <c r="J15" s="126">
        <f t="shared" si="3"/>
        <v>8467.123576763981</v>
      </c>
      <c r="K15" s="126">
        <f t="shared" si="3"/>
        <v>8467.123576763981</v>
      </c>
      <c r="L15" s="126">
        <f t="shared" si="3"/>
        <v>8467.123576763981</v>
      </c>
      <c r="M15" s="126">
        <f t="shared" si="3"/>
        <v>8467.123576763981</v>
      </c>
      <c r="N15" s="126">
        <f t="shared" si="3"/>
        <v>8467.123576763981</v>
      </c>
      <c r="O15" s="126">
        <f t="shared" si="3"/>
        <v>8467.123576763981</v>
      </c>
      <c r="P15" s="126">
        <f t="shared" si="3"/>
        <v>8467.123576763981</v>
      </c>
      <c r="Q15" s="126">
        <f t="shared" si="3"/>
        <v>8467.123576763981</v>
      </c>
      <c r="R15" s="126">
        <f t="shared" si="3"/>
        <v>8467.123576763981</v>
      </c>
      <c r="S15" s="126">
        <f t="shared" si="3"/>
        <v>8467.123576763981</v>
      </c>
      <c r="T15" s="126">
        <f t="shared" si="3"/>
        <v>8467.123576763981</v>
      </c>
      <c r="U15" s="126">
        <f t="shared" si="3"/>
        <v>8467.123576763981</v>
      </c>
      <c r="V15" s="126">
        <f t="shared" si="3"/>
        <v>8467.123576763981</v>
      </c>
      <c r="W15" s="126">
        <f t="shared" si="3"/>
        <v>8467.123576763981</v>
      </c>
      <c r="X15" s="126">
        <f t="shared" si="3"/>
        <v>8467.123576763981</v>
      </c>
      <c r="Y15" s="126">
        <f t="shared" si="3"/>
        <v>8467.123576763981</v>
      </c>
      <c r="Z15" s="126">
        <f t="shared" si="3"/>
        <v>8467.123576763981</v>
      </c>
      <c r="AA15" s="126">
        <f t="shared" si="3"/>
        <v>8467.123576763981</v>
      </c>
      <c r="AB15" s="126">
        <f t="shared" si="3"/>
        <v>8467.123576763981</v>
      </c>
      <c r="AC15" s="126">
        <f t="shared" si="3"/>
        <v>8467.123576763981</v>
      </c>
      <c r="AD15" s="126">
        <f t="shared" si="3"/>
        <v>8467.123576763981</v>
      </c>
      <c r="AE15" s="126">
        <f t="shared" si="3"/>
        <v>8467.123576763981</v>
      </c>
      <c r="AF15" s="126">
        <f t="shared" si="3"/>
        <v>8467.123576763981</v>
      </c>
      <c r="AG15" s="126">
        <f t="shared" si="3"/>
        <v>8467.123576763981</v>
      </c>
      <c r="AH15" s="127">
        <f t="shared" si="1"/>
        <v>154013.70730291953</v>
      </c>
    </row>
    <row r="16" spans="2:34" s="121" customFormat="1" ht="14.25" thickBot="1">
      <c r="B16" s="156" t="s">
        <v>95</v>
      </c>
      <c r="C16" s="157">
        <f>C15/(1+'Model inputs'!$D$5)^C$4</f>
        <v>-100000</v>
      </c>
      <c r="D16" s="158">
        <f>D15/(1+'Model inputs'!$D$5)^D4</f>
        <v>7876.3940248967265</v>
      </c>
      <c r="E16" s="158">
        <f>E15/(1+'Model inputs'!$D$5)^E4</f>
        <v>7326.87816269463</v>
      </c>
      <c r="F16" s="158">
        <f>F15/(1+'Model inputs'!$D$5)^F4</f>
        <v>6815.700616460121</v>
      </c>
      <c r="G16" s="158">
        <f>G15/(1+'Model inputs'!$D$5)^G4</f>
        <v>6340.186619962903</v>
      </c>
      <c r="H16" s="158">
        <f>H15/(1+'Model inputs'!$D$5)^H4</f>
        <v>5897.848018570143</v>
      </c>
      <c r="I16" s="158">
        <f>I15/(1+'Model inputs'!$D$5)^I4</f>
        <v>5486.370249832691</v>
      </c>
      <c r="J16" s="158">
        <f>J15/(1+'Model inputs'!$D$5)^J4</f>
        <v>5103.600232402503</v>
      </c>
      <c r="K16" s="158">
        <f>K15/(1+'Model inputs'!$D$5)^K4</f>
        <v>4747.535099909305</v>
      </c>
      <c r="L16" s="158">
        <f>L15/(1+'Model inputs'!$D$5)^L4</f>
        <v>4416.311720845865</v>
      </c>
      <c r="M16" s="158">
        <f>M15/(1+'Model inputs'!$D$5)^M4</f>
        <v>4108.196949624062</v>
      </c>
      <c r="N16" s="158">
        <f>N15/(1+'Model inputs'!$D$5)^N4</f>
        <v>3821.5785577898246</v>
      </c>
      <c r="O16" s="158">
        <f>O15/(1+'Model inputs'!$D$5)^O4</f>
        <v>3554.956797944023</v>
      </c>
      <c r="P16" s="158">
        <f>P15/(1+'Model inputs'!$D$5)^P4</f>
        <v>3306.9365562269977</v>
      </c>
      <c r="Q16" s="158">
        <f>Q15/(1+'Model inputs'!$D$5)^Q4</f>
        <v>3076.2200523041843</v>
      </c>
      <c r="R16" s="158">
        <f>R15/(1+'Model inputs'!$D$5)^R4</f>
        <v>2861.600048655055</v>
      </c>
      <c r="S16" s="158">
        <f>S15/(1+'Model inputs'!$D$5)^S4</f>
        <v>2661.95353363261</v>
      </c>
      <c r="T16" s="158">
        <f>T15/(1+'Model inputs'!$D$5)^T4</f>
        <v>2476.235845239637</v>
      </c>
      <c r="U16" s="158">
        <f>U15/(1+'Model inputs'!$D$5)^U4</f>
        <v>2303.475204874081</v>
      </c>
      <c r="V16" s="158">
        <f>V15/(1+'Model inputs'!$D$5)^V4</f>
        <v>2142.7676324410054</v>
      </c>
      <c r="W16" s="158">
        <f>W15/(1+'Model inputs'!$D$5)^W4</f>
        <v>1993.2722162241914</v>
      </c>
      <c r="X16" s="158">
        <f>X15/(1+'Model inputs'!$D$5)^X4</f>
        <v>1854.2067127666894</v>
      </c>
      <c r="Y16" s="158">
        <f>Y15/(1+'Model inputs'!$D$5)^Y4</f>
        <v>1724.8434537364556</v>
      </c>
      <c r="Z16" s="158">
        <f>Z15/(1+'Model inputs'!$D$5)^Z4</f>
        <v>1604.5055383594934</v>
      </c>
      <c r="AA16" s="158">
        <f>AA15/(1+'Model inputs'!$D$5)^AA4</f>
        <v>1492.5632914972034</v>
      </c>
      <c r="AB16" s="158">
        <f>AB15/(1+'Model inputs'!$D$5)^AB4</f>
        <v>1388.4309688346077</v>
      </c>
      <c r="AC16" s="158">
        <f>AC15/(1+'Model inputs'!$D$5)^AC4</f>
        <v>1291.5636919391702</v>
      </c>
      <c r="AD16" s="158">
        <f>AD15/(1+'Model inputs'!$D$5)^AD4</f>
        <v>1201.4545971527164</v>
      </c>
      <c r="AE16" s="158">
        <f>AE15/(1+'Model inputs'!$D$5)^AE4</f>
        <v>1117.6321833978757</v>
      </c>
      <c r="AF16" s="158">
        <f>AF15/(1+'Model inputs'!$D$5)^AF4</f>
        <v>1039.6578450212796</v>
      </c>
      <c r="AG16" s="158">
        <f>AG15/(1+'Model inputs'!$D$5)^AG4</f>
        <v>967.1235767639812</v>
      </c>
      <c r="AH16" s="159">
        <f t="shared" si="1"/>
        <v>3.0468072509393096E-11</v>
      </c>
    </row>
    <row r="17" spans="2:34" ht="14.25">
      <c r="B17" s="194" t="s">
        <v>21</v>
      </c>
      <c r="C17" s="160">
        <f>AH16</f>
        <v>3.0468072509393096E-11</v>
      </c>
      <c r="D17" s="160"/>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95">
        <f t="shared" si="1"/>
        <v>3.0468072509393096E-11</v>
      </c>
    </row>
    <row r="18" spans="2:34" ht="14.25">
      <c r="B18" s="196" t="s">
        <v>93</v>
      </c>
      <c r="C18" s="64">
        <f>C10/(1+'Model inputs'!$D$5)^C$4</f>
        <v>-100000</v>
      </c>
      <c r="D18" s="64">
        <f>D10/(1+'Model inputs'!$D$5)^D$4</f>
        <v>-9302.32558139535</v>
      </c>
      <c r="E18" s="64">
        <f>E10/(1+'Model inputs'!$D$5)^E$4</f>
        <v>-8653.326122228233</v>
      </c>
      <c r="F18" s="64">
        <f>F10/(1+'Model inputs'!$D$5)^F$4</f>
        <v>-8049.60569509603</v>
      </c>
      <c r="G18" s="64">
        <f>G10/(1+'Model inputs'!$D$5)^G$4</f>
        <v>-7488.005297763749</v>
      </c>
      <c r="H18" s="64">
        <f>H10/(1+'Model inputs'!$D$5)^H$4</f>
        <v>-6965.586323501162</v>
      </c>
      <c r="I18" s="64">
        <f>I10/(1+'Model inputs'!$D$5)^I$4</f>
        <v>-6479.615184652244</v>
      </c>
      <c r="J18" s="64">
        <f>J10/(1+'Model inputs'!$D$5)^J$4</f>
        <v>-6027.549008978832</v>
      </c>
      <c r="K18" s="64">
        <f>K10/(1+'Model inputs'!$D$5)^K$4</f>
        <v>-5607.022333933797</v>
      </c>
      <c r="L18" s="64">
        <f>L10/(1+'Model inputs'!$D$5)^L$4</f>
        <v>-5215.834729240742</v>
      </c>
      <c r="M18" s="64">
        <f>M10/(1+'Model inputs'!$D$5)^M$4</f>
        <v>-4851.939283014644</v>
      </c>
      <c r="N18" s="64">
        <f>N10/(1+'Model inputs'!$D$5)^N$4</f>
        <v>-4513.431891176412</v>
      </c>
      <c r="O18" s="64">
        <f>O10/(1+'Model inputs'!$D$5)^O$4</f>
        <v>-4198.541294117593</v>
      </c>
      <c r="P18" s="64">
        <f>P10/(1+'Model inputs'!$D$5)^P$4</f>
        <v>-3905.619808481482</v>
      </c>
      <c r="Q18" s="64">
        <f>Q10/(1+'Model inputs'!$D$5)^Q$4</f>
        <v>-3633.1347055641695</v>
      </c>
      <c r="R18" s="64">
        <f>R10/(1+'Model inputs'!$D$5)^R$4</f>
        <v>-3379.6601912224833</v>
      </c>
      <c r="S18" s="64">
        <f>S10/(1+'Model inputs'!$D$5)^S$4</f>
        <v>-3143.8699453232402</v>
      </c>
      <c r="T18" s="64">
        <f>T10/(1+'Model inputs'!$D$5)^T$4</f>
        <v>-2924.5301816960377</v>
      </c>
      <c r="U18" s="64">
        <f>U10/(1+'Model inputs'!$D$5)^U$4</f>
        <v>-2720.493192275384</v>
      </c>
      <c r="V18" s="64">
        <f>V10/(1+'Model inputs'!$D$5)^V$4</f>
        <v>-2530.69134165152</v>
      </c>
      <c r="W18" s="64">
        <f>W10/(1+'Model inputs'!$D$5)^W$4</f>
        <v>-2354.1314806060655</v>
      </c>
      <c r="X18" s="64">
        <f>X10/(1+'Model inputs'!$D$5)^X$4</f>
        <v>-2189.8897494009907</v>
      </c>
      <c r="Y18" s="64">
        <f>Y10/(1+'Model inputs'!$D$5)^Y$4</f>
        <v>-2037.1067436288288</v>
      </c>
      <c r="Z18" s="64">
        <f>Z10/(1+'Model inputs'!$D$5)^Z$4</f>
        <v>-1894.983017329143</v>
      </c>
      <c r="AA18" s="64">
        <f>AA10/(1+'Model inputs'!$D$5)^AA$4</f>
        <v>-1762.7748998410634</v>
      </c>
      <c r="AB18" s="64">
        <f>AB10/(1+'Model inputs'!$D$5)^AB$4</f>
        <v>-1639.7906045033149</v>
      </c>
      <c r="AC18" s="64">
        <f>AC10/(1+'Model inputs'!$D$5)^AC$4</f>
        <v>-1525.386608840293</v>
      </c>
      <c r="AD18" s="64">
        <f>AD10/(1+'Model inputs'!$D$5)^AD$4</f>
        <v>-1418.964287293296</v>
      </c>
      <c r="AE18" s="64">
        <f>AE10/(1+'Model inputs'!$D$5)^AE$4</f>
        <v>-1319.9667788774846</v>
      </c>
      <c r="AF18" s="64">
        <f>AF10/(1+'Model inputs'!$D$5)^AF$4</f>
        <v>-1227.876073374404</v>
      </c>
      <c r="AG18" s="64">
        <f>AG10/(1+'Model inputs'!$D$5)^AG$4</f>
        <v>-1142.2103008133993</v>
      </c>
      <c r="AH18" s="197">
        <f>SUM(C18:AG18)</f>
        <v>-218103.86265582134</v>
      </c>
    </row>
    <row r="19" spans="2:34" ht="14.25" thickBot="1">
      <c r="B19" s="198" t="s">
        <v>94</v>
      </c>
      <c r="C19" s="74">
        <f>C14/(1+'Model inputs'!$D$5)^C$4</f>
        <v>0</v>
      </c>
      <c r="D19" s="74">
        <f>D14/(1+'Model inputs'!$D$5)^D$4</f>
        <v>17178.719606292078</v>
      </c>
      <c r="E19" s="74">
        <f>E14/(1+'Model inputs'!$D$5)^E$4</f>
        <v>15980.204284922862</v>
      </c>
      <c r="F19" s="74">
        <f>F14/(1+'Model inputs'!$D$5)^F$4</f>
        <v>14865.30631155615</v>
      </c>
      <c r="G19" s="74">
        <f>G14/(1+'Model inputs'!$D$5)^G$4</f>
        <v>13828.191917726652</v>
      </c>
      <c r="H19" s="74">
        <f>H14/(1+'Model inputs'!$D$5)^H$4</f>
        <v>12863.434342071305</v>
      </c>
      <c r="I19" s="74">
        <f>I14/(1+'Model inputs'!$D$5)^I$4</f>
        <v>11965.985434484935</v>
      </c>
      <c r="J19" s="74">
        <f>J14/(1+'Model inputs'!$D$5)^J$4</f>
        <v>11131.149241381334</v>
      </c>
      <c r="K19" s="74">
        <f>K14/(1+'Model inputs'!$D$5)^K$4</f>
        <v>10354.557433843103</v>
      </c>
      <c r="L19" s="74">
        <f>L14/(1+'Model inputs'!$D$5)^L$4</f>
        <v>9632.146450086608</v>
      </c>
      <c r="M19" s="74">
        <f>M14/(1+'Model inputs'!$D$5)^M$4</f>
        <v>8960.136232638706</v>
      </c>
      <c r="N19" s="74">
        <f>N14/(1+'Model inputs'!$D$5)^N$4</f>
        <v>8335.010448966237</v>
      </c>
      <c r="O19" s="74">
        <f>O14/(1+'Model inputs'!$D$5)^O$4</f>
        <v>7753.498092061616</v>
      </c>
      <c r="P19" s="74">
        <f>P14/(1+'Model inputs'!$D$5)^P$4</f>
        <v>7212.55636470848</v>
      </c>
      <c r="Q19" s="74">
        <f>Q14/(1+'Model inputs'!$D$5)^Q$4</f>
        <v>6709.354757868354</v>
      </c>
      <c r="R19" s="74">
        <f>R14/(1+'Model inputs'!$D$5)^R$4</f>
        <v>6241.260239877539</v>
      </c>
      <c r="S19" s="74">
        <f>S14/(1+'Model inputs'!$D$5)^S$4</f>
        <v>5805.82347895585</v>
      </c>
      <c r="T19" s="74">
        <f>T14/(1+'Model inputs'!$D$5)^T$4</f>
        <v>5400.766026935675</v>
      </c>
      <c r="U19" s="74">
        <f>U14/(1+'Model inputs'!$D$5)^U$4</f>
        <v>5023.968397149465</v>
      </c>
      <c r="V19" s="74">
        <f>V14/(1+'Model inputs'!$D$5)^V$4</f>
        <v>4673.458974092526</v>
      </c>
      <c r="W19" s="74">
        <f>W14/(1+'Model inputs'!$D$5)^W$4</f>
        <v>4347.403696830257</v>
      </c>
      <c r="X19" s="74">
        <f>X14/(1+'Model inputs'!$D$5)^X$4</f>
        <v>4044.0964621676803</v>
      </c>
      <c r="Y19" s="74">
        <f>Y14/(1+'Model inputs'!$D$5)^Y$4</f>
        <v>3761.950197365284</v>
      </c>
      <c r="Z19" s="74">
        <f>Z14/(1+'Model inputs'!$D$5)^Z$4</f>
        <v>3499.4885556886366</v>
      </c>
      <c r="AA19" s="74">
        <f>AA14/(1+'Model inputs'!$D$5)^AA$4</f>
        <v>3255.338191338267</v>
      </c>
      <c r="AB19" s="74">
        <f>AB14/(1+'Model inputs'!$D$5)^AB$4</f>
        <v>3028.2215733379226</v>
      </c>
      <c r="AC19" s="74">
        <f>AC14/(1+'Model inputs'!$D$5)^AC$4</f>
        <v>2816.9503007794633</v>
      </c>
      <c r="AD19" s="74">
        <f>AD14/(1+'Model inputs'!$D$5)^AD$4</f>
        <v>2620.4188844460123</v>
      </c>
      <c r="AE19" s="74">
        <f>AE14/(1+'Model inputs'!$D$5)^AE$4</f>
        <v>2437.5989622753605</v>
      </c>
      <c r="AF19" s="74">
        <f>AF14/(1+'Model inputs'!$D$5)^AF$4</f>
        <v>2267.5339183956835</v>
      </c>
      <c r="AG19" s="74">
        <f>AG14/(1+'Model inputs'!$D$5)^AG$4</f>
        <v>2109.3338775773805</v>
      </c>
      <c r="AH19" s="199">
        <f>SUM(C19:AG19)</f>
        <v>218103.8626558215</v>
      </c>
    </row>
    <row r="20" ht="14.25" thickBot="1"/>
    <row r="21" spans="2:34" ht="14.25">
      <c r="B21" s="165" t="s">
        <v>70</v>
      </c>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7"/>
    </row>
    <row r="22" spans="2:34" ht="14.25">
      <c r="B22" s="84" t="s">
        <v>15</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68"/>
    </row>
    <row r="23" spans="2:34" ht="14.25">
      <c r="B23" s="85" t="s">
        <v>16</v>
      </c>
      <c r="C23" s="64">
        <f>-'Model inputs'!E9</f>
        <v>-250000</v>
      </c>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9">
        <f>SUM(C23:AG23)</f>
        <v>-250000</v>
      </c>
    </row>
    <row r="24" spans="2:34" ht="14.25">
      <c r="B24" s="85" t="s">
        <v>17</v>
      </c>
      <c r="C24" s="64"/>
      <c r="D24" s="64">
        <f>-'Model inputs'!$E$10*(1+'Model inputs'!$D$3)^D$4</f>
        <v>-25000</v>
      </c>
      <c r="E24" s="64">
        <f>-'Model inputs'!$E$10*(1+'Model inputs'!$D$3)^E$4</f>
        <v>-25000</v>
      </c>
      <c r="F24" s="64">
        <f>-'Model inputs'!$E$10*(1+'Model inputs'!$D$3)^F$4</f>
        <v>-25000</v>
      </c>
      <c r="G24" s="64">
        <f>-'Model inputs'!$E$10*(1+'Model inputs'!$D$3)^G$4</f>
        <v>-25000</v>
      </c>
      <c r="H24" s="64">
        <f>-'Model inputs'!$E$10*(1+'Model inputs'!$D$3)^H$4</f>
        <v>-25000</v>
      </c>
      <c r="I24" s="64">
        <f>-'Model inputs'!$E$10*(1+'Model inputs'!$D$3)^I$4</f>
        <v>-25000</v>
      </c>
      <c r="J24" s="64">
        <f>-'Model inputs'!$E$10*(1+'Model inputs'!$D$3)^J$4</f>
        <v>-25000</v>
      </c>
      <c r="K24" s="64">
        <f>-'Model inputs'!$E$10*(1+'Model inputs'!$D$3)^K$4</f>
        <v>-25000</v>
      </c>
      <c r="L24" s="64">
        <f>-'Model inputs'!$E$10*(1+'Model inputs'!$D$3)^L$4</f>
        <v>-25000</v>
      </c>
      <c r="M24" s="64">
        <f>-'Model inputs'!$E$10*(1+'Model inputs'!$D$3)^M$4</f>
        <v>-25000</v>
      </c>
      <c r="N24" s="64">
        <f>-'Model inputs'!$E$10*(1+'Model inputs'!$D$3)^N$4</f>
        <v>-25000</v>
      </c>
      <c r="O24" s="64">
        <f>-'Model inputs'!$E$10*(1+'Model inputs'!$D$3)^O$4</f>
        <v>-25000</v>
      </c>
      <c r="P24" s="64">
        <f>-'Model inputs'!$E$10*(1+'Model inputs'!$D$3)^P$4</f>
        <v>-25000</v>
      </c>
      <c r="Q24" s="64">
        <f>-'Model inputs'!$E$10*(1+'Model inputs'!$D$3)^Q$4</f>
        <v>-25000</v>
      </c>
      <c r="R24" s="64">
        <f>-'Model inputs'!$E$10*(1+'Model inputs'!$D$3)^R$4</f>
        <v>-25000</v>
      </c>
      <c r="S24" s="64">
        <f>-'Model inputs'!$E$10*(1+'Model inputs'!$D$3)^S$4</f>
        <v>-25000</v>
      </c>
      <c r="T24" s="64">
        <f>-'Model inputs'!$E$10*(1+'Model inputs'!$D$3)^T$4</f>
        <v>-25000</v>
      </c>
      <c r="U24" s="64">
        <f>-'Model inputs'!$E$10*(1+'Model inputs'!$D$3)^U$4</f>
        <v>-25000</v>
      </c>
      <c r="V24" s="64">
        <f>-'Model inputs'!$E$10*(1+'Model inputs'!$D$3)^V$4</f>
        <v>-25000</v>
      </c>
      <c r="W24" s="64">
        <f>-'Model inputs'!$E$10*(1+'Model inputs'!$D$3)^W$4</f>
        <v>-25000</v>
      </c>
      <c r="X24" s="64">
        <f>-'Model inputs'!$E$10*(1+'Model inputs'!$D$3)^X$4</f>
        <v>-25000</v>
      </c>
      <c r="Y24" s="64">
        <f>-'Model inputs'!$E$10*(1+'Model inputs'!$D$3)^Y$4</f>
        <v>-25000</v>
      </c>
      <c r="Z24" s="64">
        <f>-'Model inputs'!$E$10*(1+'Model inputs'!$D$3)^Z$4</f>
        <v>-25000</v>
      </c>
      <c r="AA24" s="64">
        <f>-'Model inputs'!$E$10*(1+'Model inputs'!$D$3)^AA$4</f>
        <v>-25000</v>
      </c>
      <c r="AB24" s="64">
        <f>-'Model inputs'!$E$10*(1+'Model inputs'!$D$3)^AB$4</f>
        <v>-25000</v>
      </c>
      <c r="AC24" s="64">
        <f>-'Model inputs'!$E$10*(1+'Model inputs'!$D$3)^AC$4</f>
        <v>-25000</v>
      </c>
      <c r="AD24" s="64">
        <f>-'Model inputs'!$E$10*(1+'Model inputs'!$D$3)^AD$4</f>
        <v>-25000</v>
      </c>
      <c r="AE24" s="64">
        <f>-'Model inputs'!$E$10*(1+'Model inputs'!$D$3)^AE$4</f>
        <v>-25000</v>
      </c>
      <c r="AF24" s="64">
        <f>-'Model inputs'!$E$10*(1+'Model inputs'!$D$3)^AF$4</f>
        <v>-25000</v>
      </c>
      <c r="AG24" s="64">
        <f>-'Model inputs'!$E$10*(1+'Model inputs'!$D$3)^AG$4</f>
        <v>-25000</v>
      </c>
      <c r="AH24" s="69">
        <f>SUM(C24:AG24)</f>
        <v>-750000</v>
      </c>
    </row>
    <row r="25" spans="2:34" ht="14.25">
      <c r="B25" s="85" t="s">
        <v>18</v>
      </c>
      <c r="C25" s="64"/>
      <c r="D25" s="64">
        <f>-IF(D4/'Model inputs'!$E$12=(ROUND(D4/'Model inputs'!$E$12,0)),'Model inputs'!$E$11*(1+Inflation)^D4,0)</f>
        <v>0</v>
      </c>
      <c r="E25" s="64">
        <f>-IF(E4/'Model inputs'!$E$12=(ROUND(E4/'Model inputs'!$E$12,0)),'Model inputs'!$E$11*(1+Inflation)^E4,0)</f>
        <v>0</v>
      </c>
      <c r="F25" s="64">
        <f>-IF(F4/'Model inputs'!$E$12=(ROUND(F4/'Model inputs'!$E$12,0)),'Model inputs'!$E$11*(1+Inflation)^F4,0)</f>
        <v>0</v>
      </c>
      <c r="G25" s="64">
        <f>-IF(G4/'Model inputs'!$E$12=(ROUND(G4/'Model inputs'!$E$12,0)),'Model inputs'!$E$11*(1+Inflation)^G4,0)</f>
        <v>0</v>
      </c>
      <c r="H25" s="64">
        <f>-IF(H4/'Model inputs'!$E$12=(ROUND(H4/'Model inputs'!$E$12,0)),'Model inputs'!$E$11*(1+Inflation)^H4,0)</f>
        <v>0</v>
      </c>
      <c r="I25" s="64">
        <f>-IF(I4/'Model inputs'!$E$12=(ROUND(I4/'Model inputs'!$E$12,0)),'Model inputs'!$E$11*(1+Inflation)^I4,0)</f>
        <v>0</v>
      </c>
      <c r="J25" s="64">
        <f>-IF(J4/'Model inputs'!$E$12=(ROUND(J4/'Model inputs'!$E$12,0)),'Model inputs'!$E$11*(1+Inflation)^J4,0)</f>
        <v>0</v>
      </c>
      <c r="K25" s="64">
        <f>-IF(K4/'Model inputs'!$E$12=(ROUND(K4/'Model inputs'!$E$12,0)),'Model inputs'!$E$11*(1+Inflation)^K4,0)</f>
        <v>0</v>
      </c>
      <c r="L25" s="64">
        <f>-IF(L4/'Model inputs'!$E$12=(ROUND(L4/'Model inputs'!$E$12,0)),'Model inputs'!$E$11*(1+Inflation)^L4,0)</f>
        <v>0</v>
      </c>
      <c r="M25" s="64">
        <f>-IF(M4/'Model inputs'!$E$12=(ROUND(M4/'Model inputs'!$E$12,0)),'Model inputs'!$E$11*(1+Inflation)^M4,0)</f>
        <v>-125000</v>
      </c>
      <c r="N25" s="64">
        <f>-IF(N4/'Model inputs'!$E$12=(ROUND(N4/'Model inputs'!$E$12,0)),'Model inputs'!$E$11*(1+Inflation)^N4,0)</f>
        <v>0</v>
      </c>
      <c r="O25" s="64">
        <f>-IF(O4/'Model inputs'!$E$12=(ROUND(O4/'Model inputs'!$E$12,0)),'Model inputs'!$E$11*(1+Inflation)^O4,0)</f>
        <v>0</v>
      </c>
      <c r="P25" s="64">
        <f>-IF(P4/'Model inputs'!$E$12=(ROUND(P4/'Model inputs'!$E$12,0)),'Model inputs'!$E$11*(1+Inflation)^P4,0)</f>
        <v>0</v>
      </c>
      <c r="Q25" s="64">
        <f>-IF(Q4/'Model inputs'!$E$12=(ROUND(Q4/'Model inputs'!$E$12,0)),'Model inputs'!$E$11*(1+Inflation)^Q4,0)</f>
        <v>0</v>
      </c>
      <c r="R25" s="64">
        <f>-IF(R4/'Model inputs'!$E$12=(ROUND(R4/'Model inputs'!$E$12,0)),'Model inputs'!$E$11*(1+Inflation)^R4,0)</f>
        <v>0</v>
      </c>
      <c r="S25" s="64">
        <f>-IF(S4/'Model inputs'!$E$12=(ROUND(S4/'Model inputs'!$E$12,0)),'Model inputs'!$E$11*(1+Inflation)^S4,0)</f>
        <v>0</v>
      </c>
      <c r="T25" s="64">
        <f>-IF(T4/'Model inputs'!$E$12=(ROUND(T4/'Model inputs'!$E$12,0)),'Model inputs'!$E$11*(1+Inflation)^T4,0)</f>
        <v>0</v>
      </c>
      <c r="U25" s="64">
        <f>-IF(U4/'Model inputs'!$E$12=(ROUND(U4/'Model inputs'!$E$12,0)),'Model inputs'!$E$11*(1+Inflation)^U4,0)</f>
        <v>0</v>
      </c>
      <c r="V25" s="64">
        <f>-IF(V4/'Model inputs'!$E$12=(ROUND(V4/'Model inputs'!$E$12,0)),'Model inputs'!$E$11*(1+Inflation)^V4,0)</f>
        <v>0</v>
      </c>
      <c r="W25" s="64">
        <f>-IF(W4/'Model inputs'!$E$12=(ROUND(W4/'Model inputs'!$E$12,0)),'Model inputs'!$E$11*(1+Inflation)^W4,0)</f>
        <v>-125000</v>
      </c>
      <c r="X25" s="64">
        <f>-IF(X4/'Model inputs'!$E$12=(ROUND(X4/'Model inputs'!$E$12,0)),'Model inputs'!$E$11*(1+Inflation)^X4,0)</f>
        <v>0</v>
      </c>
      <c r="Y25" s="64">
        <f>-IF(Y4/'Model inputs'!$E$12=(ROUND(Y4/'Model inputs'!$E$12,0)),'Model inputs'!$E$11*(1+Inflation)^Y4,0)</f>
        <v>0</v>
      </c>
      <c r="Z25" s="64">
        <f>-IF(Z4/'Model inputs'!$E$12=(ROUND(Z4/'Model inputs'!$E$12,0)),'Model inputs'!$E$11*(1+Inflation)^Z4,0)</f>
        <v>0</v>
      </c>
      <c r="AA25" s="64">
        <f>-IF(AA4/'Model inputs'!$E$12=(ROUND(AA4/'Model inputs'!$E$12,0)),'Model inputs'!$E$11*(1+Inflation)^AA4,0)</f>
        <v>0</v>
      </c>
      <c r="AB25" s="64">
        <f>-IF(AB4/'Model inputs'!$E$12=(ROUND(AB4/'Model inputs'!$E$12,0)),'Model inputs'!$E$11*(1+Inflation)^AB4,0)</f>
        <v>0</v>
      </c>
      <c r="AC25" s="64">
        <f>-IF(AC4/'Model inputs'!$E$12=(ROUND(AC4/'Model inputs'!$E$12,0)),'Model inputs'!$E$11*(1+Inflation)^AC4,0)</f>
        <v>0</v>
      </c>
      <c r="AD25" s="64">
        <f>-IF(AD4/'Model inputs'!$E$12=(ROUND(AD4/'Model inputs'!$E$12,0)),'Model inputs'!$E$11*(1+Inflation)^AD4,0)</f>
        <v>0</v>
      </c>
      <c r="AE25" s="64">
        <f>-IF(AE4/'Model inputs'!$E$12=(ROUND(AE4/'Model inputs'!$E$12,0)),'Model inputs'!$E$11*(1+Inflation)^AE4,0)</f>
        <v>0</v>
      </c>
      <c r="AF25" s="64">
        <f>-IF(AF4/'Model inputs'!$E$12=(ROUND(AF4/'Model inputs'!$E$12,0)),'Model inputs'!$E$11*(1+Inflation)^AF4,0)</f>
        <v>0</v>
      </c>
      <c r="AG25" s="64">
        <f>-IF(AG4/'Model inputs'!$E$12=(ROUND(AG4/'Model inputs'!$E$12,0)),'Model inputs'!$E$11*(1+Inflation)^AG4,0)</f>
        <v>-125000</v>
      </c>
      <c r="AH25" s="69">
        <f>SUM(C25:AG25)</f>
        <v>-375000</v>
      </c>
    </row>
    <row r="26" spans="2:34" ht="14.25">
      <c r="B26" s="84" t="s">
        <v>19</v>
      </c>
      <c r="C26" s="18">
        <f>SUM(C23:C25)</f>
        <v>-250000</v>
      </c>
      <c r="D26" s="18">
        <f aca="true" t="shared" si="4" ref="D26:AG26">SUM(D23:D25)</f>
        <v>-25000</v>
      </c>
      <c r="E26" s="18">
        <f t="shared" si="4"/>
        <v>-25000</v>
      </c>
      <c r="F26" s="18">
        <f t="shared" si="4"/>
        <v>-25000</v>
      </c>
      <c r="G26" s="18">
        <f t="shared" si="4"/>
        <v>-25000</v>
      </c>
      <c r="H26" s="18">
        <f t="shared" si="4"/>
        <v>-25000</v>
      </c>
      <c r="I26" s="18">
        <f t="shared" si="4"/>
        <v>-25000</v>
      </c>
      <c r="J26" s="18">
        <f t="shared" si="4"/>
        <v>-25000</v>
      </c>
      <c r="K26" s="18">
        <f t="shared" si="4"/>
        <v>-25000</v>
      </c>
      <c r="L26" s="18">
        <f t="shared" si="4"/>
        <v>-25000</v>
      </c>
      <c r="M26" s="18">
        <f t="shared" si="4"/>
        <v>-150000</v>
      </c>
      <c r="N26" s="18">
        <f t="shared" si="4"/>
        <v>-25000</v>
      </c>
      <c r="O26" s="18">
        <f t="shared" si="4"/>
        <v>-25000</v>
      </c>
      <c r="P26" s="18">
        <f t="shared" si="4"/>
        <v>-25000</v>
      </c>
      <c r="Q26" s="18">
        <f t="shared" si="4"/>
        <v>-25000</v>
      </c>
      <c r="R26" s="18">
        <f t="shared" si="4"/>
        <v>-25000</v>
      </c>
      <c r="S26" s="18">
        <f t="shared" si="4"/>
        <v>-25000</v>
      </c>
      <c r="T26" s="18">
        <f t="shared" si="4"/>
        <v>-25000</v>
      </c>
      <c r="U26" s="18">
        <f t="shared" si="4"/>
        <v>-25000</v>
      </c>
      <c r="V26" s="18">
        <f t="shared" si="4"/>
        <v>-25000</v>
      </c>
      <c r="W26" s="18">
        <f t="shared" si="4"/>
        <v>-150000</v>
      </c>
      <c r="X26" s="18">
        <f t="shared" si="4"/>
        <v>-25000</v>
      </c>
      <c r="Y26" s="18">
        <f t="shared" si="4"/>
        <v>-25000</v>
      </c>
      <c r="Z26" s="18">
        <f t="shared" si="4"/>
        <v>-25000</v>
      </c>
      <c r="AA26" s="18">
        <f t="shared" si="4"/>
        <v>-25000</v>
      </c>
      <c r="AB26" s="18">
        <f t="shared" si="4"/>
        <v>-25000</v>
      </c>
      <c r="AC26" s="18">
        <f t="shared" si="4"/>
        <v>-25000</v>
      </c>
      <c r="AD26" s="18">
        <f t="shared" si="4"/>
        <v>-25000</v>
      </c>
      <c r="AE26" s="18">
        <f t="shared" si="4"/>
        <v>-25000</v>
      </c>
      <c r="AF26" s="18">
        <f t="shared" si="4"/>
        <v>-25000</v>
      </c>
      <c r="AG26" s="18">
        <f t="shared" si="4"/>
        <v>-150000</v>
      </c>
      <c r="AH26" s="70">
        <f>SUM(C26:AG26)</f>
        <v>-1375000</v>
      </c>
    </row>
    <row r="27" spans="2:34" ht="14.25">
      <c r="B27" s="84" t="s">
        <v>34</v>
      </c>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9"/>
    </row>
    <row r="28" spans="2:34" ht="14.25">
      <c r="B28" s="85" t="s">
        <v>35</v>
      </c>
      <c r="C28" s="64"/>
      <c r="D28" s="64">
        <f>'Model inputs'!$E21*'Model inputs'!$E$29*(1+'Model inputs'!$D$3)^D$4</f>
        <v>11000.70997403505</v>
      </c>
      <c r="E28" s="64">
        <f>'Model inputs'!$E21*'Model inputs'!$E$29*(1+'Model inputs'!$D$3)^E$4</f>
        <v>11000.70997403505</v>
      </c>
      <c r="F28" s="64">
        <f>'Model inputs'!$E21*'Model inputs'!$E$29*(1+'Model inputs'!$D$3)^F$4</f>
        <v>11000.70997403505</v>
      </c>
      <c r="G28" s="64">
        <f>'Model inputs'!$E21*'Model inputs'!$E$29*(1+'Model inputs'!$D$3)^G$4</f>
        <v>11000.70997403505</v>
      </c>
      <c r="H28" s="64">
        <f>'Model inputs'!$E21*'Model inputs'!$E$29*(1+'Model inputs'!$D$3)^H$4</f>
        <v>11000.70997403505</v>
      </c>
      <c r="I28" s="64">
        <f>'Model inputs'!$E21*'Model inputs'!$E$29*(1+'Model inputs'!$D$3)^I$4</f>
        <v>11000.70997403505</v>
      </c>
      <c r="J28" s="64">
        <f>'Model inputs'!$E21*'Model inputs'!$E$29*(1+'Model inputs'!$D$3)^J$4</f>
        <v>11000.70997403505</v>
      </c>
      <c r="K28" s="64">
        <f>'Model inputs'!$E21*'Model inputs'!$E$29*(1+'Model inputs'!$D$3)^K$4</f>
        <v>11000.70997403505</v>
      </c>
      <c r="L28" s="64">
        <f>'Model inputs'!$E21*'Model inputs'!$E$29*(1+'Model inputs'!$D$3)^L$4</f>
        <v>11000.70997403505</v>
      </c>
      <c r="M28" s="64">
        <f>'Model inputs'!$E21*'Model inputs'!$E$29*(1+'Model inputs'!$D$3)^M$4</f>
        <v>11000.70997403505</v>
      </c>
      <c r="N28" s="64">
        <f>'Model inputs'!$E21*'Model inputs'!$E$29*(1+'Model inputs'!$D$3)^N$4</f>
        <v>11000.70997403505</v>
      </c>
      <c r="O28" s="64">
        <f>'Model inputs'!$E21*'Model inputs'!$E$29*(1+'Model inputs'!$D$3)^O$4</f>
        <v>11000.70997403505</v>
      </c>
      <c r="P28" s="64">
        <f>'Model inputs'!$E21*'Model inputs'!$E$29*(1+'Model inputs'!$D$3)^P$4</f>
        <v>11000.70997403505</v>
      </c>
      <c r="Q28" s="64">
        <f>'Model inputs'!$E21*'Model inputs'!$E$29*(1+'Model inputs'!$D$3)^Q$4</f>
        <v>11000.70997403505</v>
      </c>
      <c r="R28" s="64">
        <f>'Model inputs'!$E21*'Model inputs'!$E$29*(1+'Model inputs'!$D$3)^R$4</f>
        <v>11000.70997403505</v>
      </c>
      <c r="S28" s="64">
        <f>'Model inputs'!$E21*'Model inputs'!$E$29*(1+'Model inputs'!$D$3)^S$4</f>
        <v>11000.70997403505</v>
      </c>
      <c r="T28" s="64">
        <f>'Model inputs'!$E21*'Model inputs'!$E$29*(1+'Model inputs'!$D$3)^T$4</f>
        <v>11000.70997403505</v>
      </c>
      <c r="U28" s="64">
        <f>'Model inputs'!$E21*'Model inputs'!$E$29*(1+'Model inputs'!$D$3)^U$4</f>
        <v>11000.70997403505</v>
      </c>
      <c r="V28" s="64">
        <f>'Model inputs'!$E21*'Model inputs'!$E$29*(1+'Model inputs'!$D$3)^V$4</f>
        <v>11000.70997403505</v>
      </c>
      <c r="W28" s="64">
        <f>'Model inputs'!$E21*'Model inputs'!$E$29*(1+'Model inputs'!$D$3)^W$4</f>
        <v>11000.70997403505</v>
      </c>
      <c r="X28" s="64">
        <f>'Model inputs'!$E21*'Model inputs'!$E$29*(1+'Model inputs'!$D$3)^X$4</f>
        <v>11000.70997403505</v>
      </c>
      <c r="Y28" s="64">
        <f>'Model inputs'!$E21*'Model inputs'!$E$29*(1+'Model inputs'!$D$3)^Y$4</f>
        <v>11000.70997403505</v>
      </c>
      <c r="Z28" s="64">
        <f>'Model inputs'!$E21*'Model inputs'!$E$29*(1+'Model inputs'!$D$3)^Z$4</f>
        <v>11000.70997403505</v>
      </c>
      <c r="AA28" s="64">
        <f>'Model inputs'!$E21*'Model inputs'!$E$29*(1+'Model inputs'!$D$3)^AA$4</f>
        <v>11000.70997403505</v>
      </c>
      <c r="AB28" s="64">
        <f>'Model inputs'!$E21*'Model inputs'!$E$29*(1+'Model inputs'!$D$3)^AB$4</f>
        <v>11000.70997403505</v>
      </c>
      <c r="AC28" s="64">
        <f>'Model inputs'!$E21*'Model inputs'!$E$29*(1+'Model inputs'!$D$3)^AC$4</f>
        <v>11000.70997403505</v>
      </c>
      <c r="AD28" s="64">
        <f>'Model inputs'!$E21*'Model inputs'!$E$29*(1+'Model inputs'!$D$3)^AD$4</f>
        <v>11000.70997403505</v>
      </c>
      <c r="AE28" s="64">
        <f>'Model inputs'!$E21*'Model inputs'!$E$29*(1+'Model inputs'!$D$3)^AE$4</f>
        <v>11000.70997403505</v>
      </c>
      <c r="AF28" s="64">
        <f>'Model inputs'!$E21*'Model inputs'!$E$29*(1+'Model inputs'!$D$3)^AF$4</f>
        <v>11000.70997403505</v>
      </c>
      <c r="AG28" s="64">
        <f>'Model inputs'!$E21*'Model inputs'!$E$29*(1+'Model inputs'!$D$3)^AG$4</f>
        <v>11000.70997403505</v>
      </c>
      <c r="AH28" s="69">
        <f aca="true" t="shared" si="5" ref="AH28:AH33">SUM(C28:AG28)</f>
        <v>330021.29922105133</v>
      </c>
    </row>
    <row r="29" spans="2:34" ht="14.25">
      <c r="B29" s="85" t="s">
        <v>36</v>
      </c>
      <c r="C29" s="64"/>
      <c r="D29" s="64">
        <f>'Model inputs'!$E22*'Model inputs'!$E$29*(1+'Model inputs'!$D$3)^D$4</f>
        <v>44002.8398961402</v>
      </c>
      <c r="E29" s="64">
        <f>'Model inputs'!$E22*'Model inputs'!$E$29*(1+'Model inputs'!$D$3)^E$4</f>
        <v>44002.8398961402</v>
      </c>
      <c r="F29" s="64">
        <f>'Model inputs'!$E22*'Model inputs'!$E$29*(1+'Model inputs'!$D$3)^F$4</f>
        <v>44002.8398961402</v>
      </c>
      <c r="G29" s="64">
        <f>'Model inputs'!$E22*'Model inputs'!$E$29*(1+'Model inputs'!$D$3)^G$4</f>
        <v>44002.8398961402</v>
      </c>
      <c r="H29" s="64">
        <f>'Model inputs'!$E22*'Model inputs'!$E$29*(1+'Model inputs'!$D$3)^H$4</f>
        <v>44002.8398961402</v>
      </c>
      <c r="I29" s="64">
        <f>'Model inputs'!$E22*'Model inputs'!$E$29*(1+'Model inputs'!$D$3)^I$4</f>
        <v>44002.8398961402</v>
      </c>
      <c r="J29" s="64">
        <f>'Model inputs'!$E22*'Model inputs'!$E$29*(1+'Model inputs'!$D$3)^J$4</f>
        <v>44002.8398961402</v>
      </c>
      <c r="K29" s="64">
        <f>'Model inputs'!$E22*'Model inputs'!$E$29*(1+'Model inputs'!$D$3)^K$4</f>
        <v>44002.8398961402</v>
      </c>
      <c r="L29" s="64">
        <f>'Model inputs'!$E22*'Model inputs'!$E$29*(1+'Model inputs'!$D$3)^L$4</f>
        <v>44002.8398961402</v>
      </c>
      <c r="M29" s="64">
        <f>'Model inputs'!$E22*'Model inputs'!$E$29*(1+'Model inputs'!$D$3)^M$4</f>
        <v>44002.8398961402</v>
      </c>
      <c r="N29" s="64">
        <f>'Model inputs'!$E22*'Model inputs'!$E$29*(1+'Model inputs'!$D$3)^N$4</f>
        <v>44002.8398961402</v>
      </c>
      <c r="O29" s="64">
        <f>'Model inputs'!$E22*'Model inputs'!$E$29*(1+'Model inputs'!$D$3)^O$4</f>
        <v>44002.8398961402</v>
      </c>
      <c r="P29" s="64">
        <f>'Model inputs'!$E22*'Model inputs'!$E$29*(1+'Model inputs'!$D$3)^P$4</f>
        <v>44002.8398961402</v>
      </c>
      <c r="Q29" s="64">
        <f>'Model inputs'!$E22*'Model inputs'!$E$29*(1+'Model inputs'!$D$3)^Q$4</f>
        <v>44002.8398961402</v>
      </c>
      <c r="R29" s="64">
        <f>'Model inputs'!$E22*'Model inputs'!$E$29*(1+'Model inputs'!$D$3)^R$4</f>
        <v>44002.8398961402</v>
      </c>
      <c r="S29" s="64">
        <f>'Model inputs'!$E22*'Model inputs'!$E$29*(1+'Model inputs'!$D$3)^S$4</f>
        <v>44002.8398961402</v>
      </c>
      <c r="T29" s="64">
        <f>'Model inputs'!$E22*'Model inputs'!$E$29*(1+'Model inputs'!$D$3)^T$4</f>
        <v>44002.8398961402</v>
      </c>
      <c r="U29" s="64">
        <f>'Model inputs'!$E22*'Model inputs'!$E$29*(1+'Model inputs'!$D$3)^U$4</f>
        <v>44002.8398961402</v>
      </c>
      <c r="V29" s="64">
        <f>'Model inputs'!$E22*'Model inputs'!$E$29*(1+'Model inputs'!$D$3)^V$4</f>
        <v>44002.8398961402</v>
      </c>
      <c r="W29" s="64">
        <f>'Model inputs'!$E22*'Model inputs'!$E$29*(1+'Model inputs'!$D$3)^W$4</f>
        <v>44002.8398961402</v>
      </c>
      <c r="X29" s="64">
        <f>'Model inputs'!$E22*'Model inputs'!$E$29*(1+'Model inputs'!$D$3)^X$4</f>
        <v>44002.8398961402</v>
      </c>
      <c r="Y29" s="64">
        <f>'Model inputs'!$E22*'Model inputs'!$E$29*(1+'Model inputs'!$D$3)^Y$4</f>
        <v>44002.8398961402</v>
      </c>
      <c r="Z29" s="64">
        <f>'Model inputs'!$E22*'Model inputs'!$E$29*(1+'Model inputs'!$D$3)^Z$4</f>
        <v>44002.8398961402</v>
      </c>
      <c r="AA29" s="64">
        <f>'Model inputs'!$E22*'Model inputs'!$E$29*(1+'Model inputs'!$D$3)^AA$4</f>
        <v>44002.8398961402</v>
      </c>
      <c r="AB29" s="64">
        <f>'Model inputs'!$E22*'Model inputs'!$E$29*(1+'Model inputs'!$D$3)^AB$4</f>
        <v>44002.8398961402</v>
      </c>
      <c r="AC29" s="64">
        <f>'Model inputs'!$E22*'Model inputs'!$E$29*(1+'Model inputs'!$D$3)^AC$4</f>
        <v>44002.8398961402</v>
      </c>
      <c r="AD29" s="64">
        <f>'Model inputs'!$E22*'Model inputs'!$E$29*(1+'Model inputs'!$D$3)^AD$4</f>
        <v>44002.8398961402</v>
      </c>
      <c r="AE29" s="64">
        <f>'Model inputs'!$E22*'Model inputs'!$E$29*(1+'Model inputs'!$D$3)^AE$4</f>
        <v>44002.8398961402</v>
      </c>
      <c r="AF29" s="64">
        <f>'Model inputs'!$E22*'Model inputs'!$E$29*(1+'Model inputs'!$D$3)^AF$4</f>
        <v>44002.8398961402</v>
      </c>
      <c r="AG29" s="64">
        <f>'Model inputs'!$E22*'Model inputs'!$E$29*(1+'Model inputs'!$D$3)^AG$4</f>
        <v>44002.8398961402</v>
      </c>
      <c r="AH29" s="69">
        <f t="shared" si="5"/>
        <v>1320085.1968842053</v>
      </c>
    </row>
    <row r="30" spans="2:34" s="2" customFormat="1" ht="14.25" thickBot="1">
      <c r="B30" s="84" t="s">
        <v>37</v>
      </c>
      <c r="C30" s="19">
        <f aca="true" t="shared" si="6" ref="C30:AG30">SUM(C28:C29)</f>
        <v>0</v>
      </c>
      <c r="D30" s="19">
        <f t="shared" si="6"/>
        <v>55003.54987017525</v>
      </c>
      <c r="E30" s="19">
        <f t="shared" si="6"/>
        <v>55003.54987017525</v>
      </c>
      <c r="F30" s="19">
        <f t="shared" si="6"/>
        <v>55003.54987017525</v>
      </c>
      <c r="G30" s="19">
        <f t="shared" si="6"/>
        <v>55003.54987017525</v>
      </c>
      <c r="H30" s="19">
        <f t="shared" si="6"/>
        <v>55003.54987017525</v>
      </c>
      <c r="I30" s="19">
        <f t="shared" si="6"/>
        <v>55003.54987017525</v>
      </c>
      <c r="J30" s="19">
        <f t="shared" si="6"/>
        <v>55003.54987017525</v>
      </c>
      <c r="K30" s="19">
        <f t="shared" si="6"/>
        <v>55003.54987017525</v>
      </c>
      <c r="L30" s="19">
        <f t="shared" si="6"/>
        <v>55003.54987017525</v>
      </c>
      <c r="M30" s="19">
        <f t="shared" si="6"/>
        <v>55003.54987017525</v>
      </c>
      <c r="N30" s="19">
        <f t="shared" si="6"/>
        <v>55003.54987017525</v>
      </c>
      <c r="O30" s="19">
        <f t="shared" si="6"/>
        <v>55003.54987017525</v>
      </c>
      <c r="P30" s="19">
        <f t="shared" si="6"/>
        <v>55003.54987017525</v>
      </c>
      <c r="Q30" s="19">
        <f t="shared" si="6"/>
        <v>55003.54987017525</v>
      </c>
      <c r="R30" s="19">
        <f t="shared" si="6"/>
        <v>55003.54987017525</v>
      </c>
      <c r="S30" s="19">
        <f t="shared" si="6"/>
        <v>55003.54987017525</v>
      </c>
      <c r="T30" s="19">
        <f t="shared" si="6"/>
        <v>55003.54987017525</v>
      </c>
      <c r="U30" s="19">
        <f t="shared" si="6"/>
        <v>55003.54987017525</v>
      </c>
      <c r="V30" s="19">
        <f t="shared" si="6"/>
        <v>55003.54987017525</v>
      </c>
      <c r="W30" s="19">
        <f t="shared" si="6"/>
        <v>55003.54987017525</v>
      </c>
      <c r="X30" s="19">
        <f t="shared" si="6"/>
        <v>55003.54987017525</v>
      </c>
      <c r="Y30" s="19">
        <f t="shared" si="6"/>
        <v>55003.54987017525</v>
      </c>
      <c r="Z30" s="19">
        <f t="shared" si="6"/>
        <v>55003.54987017525</v>
      </c>
      <c r="AA30" s="19">
        <f t="shared" si="6"/>
        <v>55003.54987017525</v>
      </c>
      <c r="AB30" s="19">
        <f t="shared" si="6"/>
        <v>55003.54987017525</v>
      </c>
      <c r="AC30" s="19">
        <f t="shared" si="6"/>
        <v>55003.54987017525</v>
      </c>
      <c r="AD30" s="19">
        <f t="shared" si="6"/>
        <v>55003.54987017525</v>
      </c>
      <c r="AE30" s="19">
        <f t="shared" si="6"/>
        <v>55003.54987017525</v>
      </c>
      <c r="AF30" s="19">
        <f t="shared" si="6"/>
        <v>55003.54987017525</v>
      </c>
      <c r="AG30" s="19">
        <f t="shared" si="6"/>
        <v>55003.54987017525</v>
      </c>
      <c r="AH30" s="71">
        <f t="shared" si="5"/>
        <v>1650106.4961052586</v>
      </c>
    </row>
    <row r="31" spans="2:34" ht="15" thickBot="1" thickTop="1">
      <c r="B31" s="84" t="s">
        <v>38</v>
      </c>
      <c r="C31" s="20">
        <f aca="true" t="shared" si="7" ref="C31:AG31">C30+C26</f>
        <v>-250000</v>
      </c>
      <c r="D31" s="20">
        <f t="shared" si="7"/>
        <v>30003.54987017525</v>
      </c>
      <c r="E31" s="20">
        <f t="shared" si="7"/>
        <v>30003.54987017525</v>
      </c>
      <c r="F31" s="20">
        <f t="shared" si="7"/>
        <v>30003.54987017525</v>
      </c>
      <c r="G31" s="20">
        <f t="shared" si="7"/>
        <v>30003.54987017525</v>
      </c>
      <c r="H31" s="20">
        <f t="shared" si="7"/>
        <v>30003.54987017525</v>
      </c>
      <c r="I31" s="20">
        <f t="shared" si="7"/>
        <v>30003.54987017525</v>
      </c>
      <c r="J31" s="20">
        <f t="shared" si="7"/>
        <v>30003.54987017525</v>
      </c>
      <c r="K31" s="20">
        <f t="shared" si="7"/>
        <v>30003.54987017525</v>
      </c>
      <c r="L31" s="20">
        <f t="shared" si="7"/>
        <v>30003.54987017525</v>
      </c>
      <c r="M31" s="20">
        <f t="shared" si="7"/>
        <v>-94996.45012982475</v>
      </c>
      <c r="N31" s="20">
        <f t="shared" si="7"/>
        <v>30003.54987017525</v>
      </c>
      <c r="O31" s="20">
        <f t="shared" si="7"/>
        <v>30003.54987017525</v>
      </c>
      <c r="P31" s="20">
        <f t="shared" si="7"/>
        <v>30003.54987017525</v>
      </c>
      <c r="Q31" s="20">
        <f t="shared" si="7"/>
        <v>30003.54987017525</v>
      </c>
      <c r="R31" s="20">
        <f t="shared" si="7"/>
        <v>30003.54987017525</v>
      </c>
      <c r="S31" s="20">
        <f t="shared" si="7"/>
        <v>30003.54987017525</v>
      </c>
      <c r="T31" s="20">
        <f t="shared" si="7"/>
        <v>30003.54987017525</v>
      </c>
      <c r="U31" s="20">
        <f t="shared" si="7"/>
        <v>30003.54987017525</v>
      </c>
      <c r="V31" s="20">
        <f t="shared" si="7"/>
        <v>30003.54987017525</v>
      </c>
      <c r="W31" s="20">
        <f t="shared" si="7"/>
        <v>-94996.45012982475</v>
      </c>
      <c r="X31" s="20">
        <f t="shared" si="7"/>
        <v>30003.54987017525</v>
      </c>
      <c r="Y31" s="20">
        <f t="shared" si="7"/>
        <v>30003.54987017525</v>
      </c>
      <c r="Z31" s="20">
        <f t="shared" si="7"/>
        <v>30003.54987017525</v>
      </c>
      <c r="AA31" s="20">
        <f t="shared" si="7"/>
        <v>30003.54987017525</v>
      </c>
      <c r="AB31" s="20">
        <f t="shared" si="7"/>
        <v>30003.54987017525</v>
      </c>
      <c r="AC31" s="20">
        <f t="shared" si="7"/>
        <v>30003.54987017525</v>
      </c>
      <c r="AD31" s="20">
        <f t="shared" si="7"/>
        <v>30003.54987017525</v>
      </c>
      <c r="AE31" s="20">
        <f t="shared" si="7"/>
        <v>30003.54987017525</v>
      </c>
      <c r="AF31" s="20">
        <f t="shared" si="7"/>
        <v>30003.54987017525</v>
      </c>
      <c r="AG31" s="20">
        <f t="shared" si="7"/>
        <v>-94996.45012982475</v>
      </c>
      <c r="AH31" s="72">
        <f>SUM(C31:AG31)</f>
        <v>275106.49610525754</v>
      </c>
    </row>
    <row r="32" spans="2:34" ht="15" thickBot="1" thickTop="1">
      <c r="B32" s="156" t="s">
        <v>95</v>
      </c>
      <c r="C32" s="168">
        <f>C31/(1+'Model inputs'!$D$5)^C4</f>
        <v>-250000</v>
      </c>
      <c r="D32" s="169">
        <f>D31/(1+'Model inputs'!$D$5)^D$4</f>
        <v>27910.278949000236</v>
      </c>
      <c r="E32" s="169">
        <f>E31/(1+'Model inputs'!$D$5)^E$4</f>
        <v>25963.0501851165</v>
      </c>
      <c r="F32" s="169">
        <f>F31/(1+'Model inputs'!$D$5)^F$4</f>
        <v>24151.674590806047</v>
      </c>
      <c r="G32" s="169">
        <f>G31/(1+'Model inputs'!$D$5)^G$4</f>
        <v>22466.674037959114</v>
      </c>
      <c r="H32" s="169">
        <f>H31/(1+'Model inputs'!$D$5)^H$4</f>
        <v>20899.23166321778</v>
      </c>
      <c r="I32" s="169">
        <f>I31/(1+'Model inputs'!$D$5)^I$4</f>
        <v>19441.145733225843</v>
      </c>
      <c r="J32" s="169">
        <f>J31/(1+'Model inputs'!$D$5)^J$4</f>
        <v>18084.786728582178</v>
      </c>
      <c r="K32" s="169">
        <f>K31/(1+'Model inputs'!$D$5)^K$4</f>
        <v>16823.057421936912</v>
      </c>
      <c r="L32" s="169">
        <f>L31/(1+'Model inputs'!$D$5)^L$4</f>
        <v>15649.355741336662</v>
      </c>
      <c r="M32" s="169">
        <f>M31/(1+'Model inputs'!$D$5)^M$4</f>
        <v>-46091.70081318383</v>
      </c>
      <c r="N32" s="169">
        <f>N31/(1+'Model inputs'!$D$5)^N$4</f>
        <v>13541.89788325509</v>
      </c>
      <c r="O32" s="169">
        <f>O31/(1+'Model inputs'!$D$5)^O$4</f>
        <v>12597.114310004734</v>
      </c>
      <c r="P32" s="169">
        <f>P31/(1+'Model inputs'!$D$5)^P$4</f>
        <v>11718.245869771845</v>
      </c>
      <c r="Q32" s="169">
        <f>Q31/(1+'Model inputs'!$D$5)^Q$4</f>
        <v>10900.693832345904</v>
      </c>
      <c r="R32" s="169">
        <f>R31/(1+'Model inputs'!$D$5)^R$4</f>
        <v>10140.18030915898</v>
      </c>
      <c r="S32" s="169">
        <f>S31/(1+'Model inputs'!$D$5)^S$4</f>
        <v>9432.725868985099</v>
      </c>
      <c r="T32" s="169">
        <f>T31/(1+'Model inputs'!$D$5)^T$4</f>
        <v>8774.628715334977</v>
      </c>
      <c r="U32" s="169">
        <f>U31/(1+'Model inputs'!$D$5)^U$4</f>
        <v>8162.445316590676</v>
      </c>
      <c r="V32" s="169">
        <f>V31/(1+'Model inputs'!$D$5)^V$4</f>
        <v>7592.97238752621</v>
      </c>
      <c r="W32" s="169">
        <f>W31/(1+'Model inputs'!$D$5)^W$4</f>
        <v>-22363.41337964446</v>
      </c>
      <c r="X32" s="169">
        <f>X31/(1+'Model inputs'!$D$5)^X$4</f>
        <v>6570.446630633821</v>
      </c>
      <c r="Y32" s="169">
        <f>Y31/(1+'Model inputs'!$D$5)^Y$4</f>
        <v>6112.043377333787</v>
      </c>
      <c r="Z32" s="169">
        <f>Z31/(1+'Model inputs'!$D$5)^Z$4</f>
        <v>5685.621746357012</v>
      </c>
      <c r="AA32" s="169">
        <f>AA31/(1+'Model inputs'!$D$5)^AA$4</f>
        <v>5288.950461727453</v>
      </c>
      <c r="AB32" s="169">
        <f>AB31/(1+'Model inputs'!$D$5)^AB$4</f>
        <v>4919.953917886002</v>
      </c>
      <c r="AC32" s="169">
        <f>AC31/(1+'Model inputs'!$D$5)^AC$4</f>
        <v>4576.701318963725</v>
      </c>
      <c r="AD32" s="169">
        <f>AD31/(1+'Model inputs'!$D$5)^AD$4</f>
        <v>4257.396575780209</v>
      </c>
      <c r="AE32" s="169">
        <f>AE31/(1+'Model inputs'!$D$5)^AE$4</f>
        <v>3960.3689077025197</v>
      </c>
      <c r="AF32" s="169">
        <f>AF31/(1+'Model inputs'!$D$5)^AF$4</f>
        <v>3684.0641001883896</v>
      </c>
      <c r="AG32" s="169">
        <f>AG31/(1+'Model inputs'!$D$5)^AG$4</f>
        <v>-10850.592387899222</v>
      </c>
      <c r="AH32" s="170">
        <f>SUM(C32:AG32)</f>
        <v>1.7462298274040222E-10</v>
      </c>
    </row>
    <row r="33" spans="2:34" ht="14.25">
      <c r="B33" s="189" t="s">
        <v>21</v>
      </c>
      <c r="C33" s="190">
        <f>AH32</f>
        <v>1.7462298274040222E-10</v>
      </c>
      <c r="D33" s="190"/>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91">
        <f t="shared" si="5"/>
        <v>1.7462298274040222E-10</v>
      </c>
    </row>
    <row r="34" spans="2:34" ht="14.25">
      <c r="B34" s="162" t="str">
        <f>B18</f>
        <v>Discounted costs</v>
      </c>
      <c r="C34" s="64">
        <f>C26/(1+'Model inputs'!$D$5)^C$4</f>
        <v>-250000</v>
      </c>
      <c r="D34" s="64">
        <f>D26/(1+'Model inputs'!$D$5)^D$4</f>
        <v>-23255.813953488374</v>
      </c>
      <c r="E34" s="64">
        <f>E26/(1+'Model inputs'!$D$5)^E$4</f>
        <v>-21633.31530557058</v>
      </c>
      <c r="F34" s="64">
        <f>F26/(1+'Model inputs'!$D$5)^F$4</f>
        <v>-20124.014237740077</v>
      </c>
      <c r="G34" s="64">
        <f>G26/(1+'Model inputs'!$D$5)^G$4</f>
        <v>-18720.013244409372</v>
      </c>
      <c r="H34" s="64">
        <f>H26/(1+'Model inputs'!$D$5)^H$4</f>
        <v>-17413.965808752902</v>
      </c>
      <c r="I34" s="64">
        <f>I26/(1+'Model inputs'!$D$5)^I$4</f>
        <v>-16199.03796163061</v>
      </c>
      <c r="J34" s="64">
        <f>J26/(1+'Model inputs'!$D$5)^J$4</f>
        <v>-15068.872522447078</v>
      </c>
      <c r="K34" s="64">
        <f>K26/(1+'Model inputs'!$D$5)^K$4</f>
        <v>-14017.555834834493</v>
      </c>
      <c r="L34" s="64">
        <f>L26/(1+'Model inputs'!$D$5)^L$4</f>
        <v>-13039.586823101854</v>
      </c>
      <c r="M34" s="64">
        <f>M26/(1+'Model inputs'!$D$5)^M$4</f>
        <v>-72779.08924521966</v>
      </c>
      <c r="N34" s="64">
        <f>N26/(1+'Model inputs'!$D$5)^N$4</f>
        <v>-11283.57972794103</v>
      </c>
      <c r="O34" s="64">
        <f>O26/(1+'Model inputs'!$D$5)^O$4</f>
        <v>-10496.353235293984</v>
      </c>
      <c r="P34" s="64">
        <f>P26/(1+'Model inputs'!$D$5)^P$4</f>
        <v>-9764.049521203704</v>
      </c>
      <c r="Q34" s="64">
        <f>Q26/(1+'Model inputs'!$D$5)^Q$4</f>
        <v>-9082.836763910424</v>
      </c>
      <c r="R34" s="64">
        <f>R26/(1+'Model inputs'!$D$5)^R$4</f>
        <v>-8449.150478056208</v>
      </c>
      <c r="S34" s="64">
        <f>S26/(1+'Model inputs'!$D$5)^S$4</f>
        <v>-7859.6748633081015</v>
      </c>
      <c r="T34" s="64">
        <f>T26/(1+'Model inputs'!$D$5)^T$4</f>
        <v>-7311.325454240095</v>
      </c>
      <c r="U34" s="64">
        <f>U26/(1+'Model inputs'!$D$5)^U$4</f>
        <v>-6801.232980688461</v>
      </c>
      <c r="V34" s="64">
        <f>V26/(1+'Model inputs'!$D$5)^V$4</f>
        <v>-6326.7283541288</v>
      </c>
      <c r="W34" s="64">
        <f>W26/(1+'Model inputs'!$D$5)^W$4</f>
        <v>-35311.97220909098</v>
      </c>
      <c r="X34" s="64">
        <f>X26/(1+'Model inputs'!$D$5)^X$4</f>
        <v>-5474.724373502477</v>
      </c>
      <c r="Y34" s="64">
        <f>Y26/(1+'Model inputs'!$D$5)^Y$4</f>
        <v>-5092.766859072072</v>
      </c>
      <c r="Z34" s="64">
        <f>Z26/(1+'Model inputs'!$D$5)^Z$4</f>
        <v>-4737.457543322857</v>
      </c>
      <c r="AA34" s="64">
        <f>AA26/(1+'Model inputs'!$D$5)^AA$4</f>
        <v>-4406.937249602659</v>
      </c>
      <c r="AB34" s="64">
        <f>AB26/(1+'Model inputs'!$D$5)^AB$4</f>
        <v>-4099.476511258287</v>
      </c>
      <c r="AC34" s="64">
        <f>AC26/(1+'Model inputs'!$D$5)^AC$4</f>
        <v>-3813.466522100733</v>
      </c>
      <c r="AD34" s="64">
        <f>AD26/(1+'Model inputs'!$D$5)^AD$4</f>
        <v>-3547.4107182332395</v>
      </c>
      <c r="AE34" s="64">
        <f>AE26/(1+'Model inputs'!$D$5)^AE$4</f>
        <v>-3299.916947193711</v>
      </c>
      <c r="AF34" s="64">
        <f>AF26/(1+'Model inputs'!$D$5)^AF$4</f>
        <v>-3069.69018343601</v>
      </c>
      <c r="AG34" s="64">
        <f>AG26/(1+'Model inputs'!$D$5)^AG$4</f>
        <v>-17133.15451220099</v>
      </c>
      <c r="AH34" s="192">
        <f>SUM(C34:AG34)</f>
        <v>-649613.1699449795</v>
      </c>
    </row>
    <row r="35" spans="2:34" ht="14.25" thickBot="1">
      <c r="B35" s="86" t="str">
        <f>B19</f>
        <v>Discounted revenues</v>
      </c>
      <c r="C35" s="74">
        <f>C30/(1+'Model inputs'!$D$5)^C$4</f>
        <v>0</v>
      </c>
      <c r="D35" s="74">
        <f>D30/(1+'Model inputs'!$D$5)^D$4</f>
        <v>51166.092902488606</v>
      </c>
      <c r="E35" s="74">
        <f>E30/(1+'Model inputs'!$D$5)^E$4</f>
        <v>47596.36549068708</v>
      </c>
      <c r="F35" s="74">
        <f>F30/(1+'Model inputs'!$D$5)^F$4</f>
        <v>44275.688828546125</v>
      </c>
      <c r="G35" s="74">
        <f>G30/(1+'Model inputs'!$D$5)^G$4</f>
        <v>41186.68728236848</v>
      </c>
      <c r="H35" s="74">
        <f>H30/(1+'Model inputs'!$D$5)^H$4</f>
        <v>38313.197471970685</v>
      </c>
      <c r="I35" s="74">
        <f>I30/(1+'Model inputs'!$D$5)^I$4</f>
        <v>35640.18369485645</v>
      </c>
      <c r="J35" s="74">
        <f>J30/(1+'Model inputs'!$D$5)^J$4</f>
        <v>33153.659251029254</v>
      </c>
      <c r="K35" s="74">
        <f>K30/(1+'Model inputs'!$D$5)^K$4</f>
        <v>30840.613256771405</v>
      </c>
      <c r="L35" s="74">
        <f>L30/(1+'Model inputs'!$D$5)^L$4</f>
        <v>28688.942564438516</v>
      </c>
      <c r="M35" s="74">
        <f>M30/(1+'Model inputs'!$D$5)^M$4</f>
        <v>26687.388432035834</v>
      </c>
      <c r="N35" s="74">
        <f>N30/(1+'Model inputs'!$D$5)^N$4</f>
        <v>24825.477611196122</v>
      </c>
      <c r="O35" s="74">
        <f>O30/(1+'Model inputs'!$D$5)^O$4</f>
        <v>23093.467545298718</v>
      </c>
      <c r="P35" s="74">
        <f>P30/(1+'Model inputs'!$D$5)^P$4</f>
        <v>21482.29539097555</v>
      </c>
      <c r="Q35" s="74">
        <f>Q30/(1+'Model inputs'!$D$5)^Q$4</f>
        <v>19983.53059625633</v>
      </c>
      <c r="R35" s="74">
        <f>R30/(1+'Model inputs'!$D$5)^R$4</f>
        <v>18589.33078721519</v>
      </c>
      <c r="S35" s="74">
        <f>S30/(1+'Model inputs'!$D$5)^S$4</f>
        <v>17292.4007322932</v>
      </c>
      <c r="T35" s="74">
        <f>T30/(1+'Model inputs'!$D$5)^T$4</f>
        <v>16085.95416957507</v>
      </c>
      <c r="U35" s="74">
        <f>U30/(1+'Model inputs'!$D$5)^U$4</f>
        <v>14963.678297279137</v>
      </c>
      <c r="V35" s="74">
        <f>V30/(1+'Model inputs'!$D$5)^V$4</f>
        <v>13919.70074165501</v>
      </c>
      <c r="W35" s="74">
        <f>W30/(1+'Model inputs'!$D$5)^W$4</f>
        <v>12948.558829446521</v>
      </c>
      <c r="X35" s="74">
        <f>X30/(1+'Model inputs'!$D$5)^X$4</f>
        <v>12045.171004136299</v>
      </c>
      <c r="Y35" s="74">
        <f>Y30/(1+'Model inputs'!$D$5)^Y$4</f>
        <v>11204.81023640586</v>
      </c>
      <c r="Z35" s="74">
        <f>Z30/(1+'Model inputs'!$D$5)^Z$4</f>
        <v>10423.079289679868</v>
      </c>
      <c r="AA35" s="74">
        <f>AA30/(1+'Model inputs'!$D$5)^AA$4</f>
        <v>9695.887711330111</v>
      </c>
      <c r="AB35" s="74">
        <f>AB30/(1+'Model inputs'!$D$5)^AB$4</f>
        <v>9019.43042914429</v>
      </c>
      <c r="AC35" s="74">
        <f>AC30/(1+'Model inputs'!$D$5)^AC$4</f>
        <v>8390.167841064458</v>
      </c>
      <c r="AD35" s="74">
        <f>AD30/(1+'Model inputs'!$D$5)^AD$4</f>
        <v>7804.807294013448</v>
      </c>
      <c r="AE35" s="74">
        <f>AE30/(1+'Model inputs'!$D$5)^AE$4</f>
        <v>7260.285854896231</v>
      </c>
      <c r="AF35" s="74">
        <f>AF30/(1+'Model inputs'!$D$5)^AF$4</f>
        <v>6753.754283624399</v>
      </c>
      <c r="AG35" s="74">
        <f>AG30/(1+'Model inputs'!$D$5)^AG$4</f>
        <v>6282.562124301769</v>
      </c>
      <c r="AH35" s="193">
        <f>SUM(C35:AG35)</f>
        <v>649613.16994498</v>
      </c>
    </row>
    <row r="36" spans="2:33" ht="14.25" thickBot="1">
      <c r="B36" s="146"/>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row>
    <row r="37" spans="2:34" ht="14.25">
      <c r="B37" s="133" t="s">
        <v>49</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6"/>
    </row>
    <row r="38" spans="2:34" ht="14.25">
      <c r="B38" s="84" t="s">
        <v>15</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68"/>
    </row>
    <row r="39" spans="2:34" ht="14.25">
      <c r="B39" s="85" t="s">
        <v>16</v>
      </c>
      <c r="C39" s="9">
        <f>-'Model inputs'!F9</f>
        <v>-1500000</v>
      </c>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76">
        <f>SUM(C39:AG39)</f>
        <v>-1500000</v>
      </c>
    </row>
    <row r="40" spans="2:34" ht="14.25">
      <c r="B40" s="85" t="s">
        <v>17</v>
      </c>
      <c r="C40" s="9"/>
      <c r="D40" s="9">
        <f>-'Model inputs'!$F$10*(1+'Model inputs'!$D$3)^D$4</f>
        <v>-25000</v>
      </c>
      <c r="E40" s="9">
        <f>-'Model inputs'!$F$10*(1+'Model inputs'!$D$3)^E$4</f>
        <v>-25000</v>
      </c>
      <c r="F40" s="9">
        <f>-'Model inputs'!$F$10*(1+'Model inputs'!$D$3)^F$4</f>
        <v>-25000</v>
      </c>
      <c r="G40" s="9">
        <f>-'Model inputs'!$F$10*(1+'Model inputs'!$D$3)^G$4</f>
        <v>-25000</v>
      </c>
      <c r="H40" s="9">
        <f>-'Model inputs'!$F$10*(1+'Model inputs'!$D$3)^H$4</f>
        <v>-25000</v>
      </c>
      <c r="I40" s="9">
        <f>-'Model inputs'!$F$10*(1+'Model inputs'!$D$3)^I$4</f>
        <v>-25000</v>
      </c>
      <c r="J40" s="9">
        <f>-'Model inputs'!$F$10*(1+'Model inputs'!$D$3)^J$4</f>
        <v>-25000</v>
      </c>
      <c r="K40" s="9">
        <f>-'Model inputs'!$F$10*(1+'Model inputs'!$D$3)^K$4</f>
        <v>-25000</v>
      </c>
      <c r="L40" s="9">
        <f>-'Model inputs'!$F$10*(1+'Model inputs'!$D$3)^L$4</f>
        <v>-25000</v>
      </c>
      <c r="M40" s="9">
        <f>-'Model inputs'!$F$10*(1+'Model inputs'!$D$3)^M$4</f>
        <v>-25000</v>
      </c>
      <c r="N40" s="9">
        <f>-'Model inputs'!$F$10*(1+'Model inputs'!$D$3)^N$4</f>
        <v>-25000</v>
      </c>
      <c r="O40" s="9">
        <f>-'Model inputs'!$F$10*(1+'Model inputs'!$D$3)^O$4</f>
        <v>-25000</v>
      </c>
      <c r="P40" s="9">
        <f>-'Model inputs'!$F$10*(1+'Model inputs'!$D$3)^P$4</f>
        <v>-25000</v>
      </c>
      <c r="Q40" s="9">
        <f>-'Model inputs'!$F$10*(1+'Model inputs'!$D$3)^Q$4</f>
        <v>-25000</v>
      </c>
      <c r="R40" s="9">
        <f>-'Model inputs'!$F$10*(1+'Model inputs'!$D$3)^R$4</f>
        <v>-25000</v>
      </c>
      <c r="S40" s="9">
        <f>-'Model inputs'!$F$10*(1+'Model inputs'!$D$3)^S$4</f>
        <v>-25000</v>
      </c>
      <c r="T40" s="9">
        <f>-'Model inputs'!$F$10*(1+'Model inputs'!$D$3)^T$4</f>
        <v>-25000</v>
      </c>
      <c r="U40" s="9">
        <f>-'Model inputs'!$F$10*(1+'Model inputs'!$D$3)^U$4</f>
        <v>-25000</v>
      </c>
      <c r="V40" s="9">
        <f>-'Model inputs'!$F$10*(1+'Model inputs'!$D$3)^V$4</f>
        <v>-25000</v>
      </c>
      <c r="W40" s="9">
        <f>-'Model inputs'!$F$10*(1+'Model inputs'!$D$3)^W$4</f>
        <v>-25000</v>
      </c>
      <c r="X40" s="9">
        <f>-'Model inputs'!$F$10*(1+'Model inputs'!$D$3)^X$4</f>
        <v>-25000</v>
      </c>
      <c r="Y40" s="9">
        <f>-'Model inputs'!$F$10*(1+'Model inputs'!$D$3)^Y$4</f>
        <v>-25000</v>
      </c>
      <c r="Z40" s="9">
        <f>-'Model inputs'!$F$10*(1+'Model inputs'!$D$3)^Z$4</f>
        <v>-25000</v>
      </c>
      <c r="AA40" s="9">
        <f>-'Model inputs'!$F$10*(1+'Model inputs'!$D$3)^AA$4</f>
        <v>-25000</v>
      </c>
      <c r="AB40" s="9">
        <f>-'Model inputs'!$F$10*(1+'Model inputs'!$D$3)^AB$4</f>
        <v>-25000</v>
      </c>
      <c r="AC40" s="9">
        <f>-'Model inputs'!$F$10*(1+'Model inputs'!$D$3)^AC$4</f>
        <v>-25000</v>
      </c>
      <c r="AD40" s="9">
        <f>-'Model inputs'!$F$10*(1+'Model inputs'!$D$3)^AD$4</f>
        <v>-25000</v>
      </c>
      <c r="AE40" s="9">
        <f>-'Model inputs'!$F$10*(1+'Model inputs'!$D$3)^AE$4</f>
        <v>-25000</v>
      </c>
      <c r="AF40" s="9">
        <f>-'Model inputs'!$F$10*(1+'Model inputs'!$D$3)^AF$4</f>
        <v>-25000</v>
      </c>
      <c r="AG40" s="9">
        <f>-'Model inputs'!$F$10*(1+'Model inputs'!$D$3)^AG$4</f>
        <v>-25000</v>
      </c>
      <c r="AH40" s="76">
        <f>SUM(C40:AG40)</f>
        <v>-750000</v>
      </c>
    </row>
    <row r="41" spans="2:34" ht="14.25">
      <c r="B41" s="85" t="s">
        <v>18</v>
      </c>
      <c r="C41" s="9"/>
      <c r="D41" s="9">
        <f>-IF(D$4/'Model inputs'!$F$12=(ROUND(D$4/'Model inputs'!$F$12,0)),'Model inputs'!$F$11*(1+Inflation)^D4,0)</f>
        <v>0</v>
      </c>
      <c r="E41" s="9">
        <f>-IF(E$4/'Model inputs'!$F$12=(ROUND(E$4/'Model inputs'!$F$12,0)),'Model inputs'!$F$11*(1+Inflation)^E4,0)</f>
        <v>0</v>
      </c>
      <c r="F41" s="9">
        <f>-IF(F$4/'Model inputs'!$F$12=(ROUND(F$4/'Model inputs'!$F$12,0)),'Model inputs'!$F$11*(1+Inflation)^F4,0)</f>
        <v>0</v>
      </c>
      <c r="G41" s="9">
        <f>-IF(G$4/'Model inputs'!$F$12=(ROUND(G$4/'Model inputs'!$F$12,0)),'Model inputs'!$F$11*(1+Inflation)^G4,0)</f>
        <v>0</v>
      </c>
      <c r="H41" s="9">
        <f>-IF(H$4/'Model inputs'!$F$12=(ROUND(H$4/'Model inputs'!$F$12,0)),'Model inputs'!$F$11*(1+Inflation)^H4,0)</f>
        <v>0</v>
      </c>
      <c r="I41" s="9">
        <f>-IF(I$4/'Model inputs'!$F$12=(ROUND(I$4/'Model inputs'!$F$12,0)),'Model inputs'!$F$11*(1+Inflation)^I4,0)</f>
        <v>0</v>
      </c>
      <c r="J41" s="9">
        <f>-IF(J$4/'Model inputs'!$F$12=(ROUND(J$4/'Model inputs'!$F$12,0)),'Model inputs'!$F$11*(1+Inflation)^J4,0)</f>
        <v>0</v>
      </c>
      <c r="K41" s="9">
        <f>-IF(K$4/'Model inputs'!$F$12=(ROUND(K$4/'Model inputs'!$F$12,0)),'Model inputs'!$F$11*(1+Inflation)^K4,0)</f>
        <v>0</v>
      </c>
      <c r="L41" s="9">
        <f>-IF(L$4/'Model inputs'!$F$12=(ROUND(L$4/'Model inputs'!$F$12,0)),'Model inputs'!$F$11*(1+Inflation)^L4,0)</f>
        <v>0</v>
      </c>
      <c r="M41" s="9">
        <f>-IF(M$4/'Model inputs'!$F$12=(ROUND(M$4/'Model inputs'!$F$12,0)),'Model inputs'!$F$11*(1+Inflation)^M4,0)</f>
        <v>-500000</v>
      </c>
      <c r="N41" s="9">
        <f>-IF(N$4/'Model inputs'!$F$12=(ROUND(N$4/'Model inputs'!$F$12,0)),'Model inputs'!$F$11*(1+Inflation)^N4,0)</f>
        <v>0</v>
      </c>
      <c r="O41" s="9">
        <f>-IF(O$4/'Model inputs'!$F$12=(ROUND(O$4/'Model inputs'!$F$12,0)),'Model inputs'!$F$11*(1+Inflation)^O4,0)</f>
        <v>0</v>
      </c>
      <c r="P41" s="9">
        <f>-IF(P$4/'Model inputs'!$F$12=(ROUND(P$4/'Model inputs'!$F$12,0)),'Model inputs'!$F$11*(1+Inflation)^P4,0)</f>
        <v>0</v>
      </c>
      <c r="Q41" s="9">
        <f>-IF(Q$4/'Model inputs'!$F$12=(ROUND(Q$4/'Model inputs'!$F$12,0)),'Model inputs'!$F$11*(1+Inflation)^Q4,0)</f>
        <v>0</v>
      </c>
      <c r="R41" s="9">
        <f>-IF(R$4/'Model inputs'!$F$12=(ROUND(R$4/'Model inputs'!$F$12,0)),'Model inputs'!$F$11*(1+Inflation)^R4,0)</f>
        <v>0</v>
      </c>
      <c r="S41" s="9">
        <f>-IF(S$4/'Model inputs'!$F$12=(ROUND(S$4/'Model inputs'!$F$12,0)),'Model inputs'!$F$11*(1+Inflation)^S4,0)</f>
        <v>0</v>
      </c>
      <c r="T41" s="9">
        <f>-IF(T$4/'Model inputs'!$F$12=(ROUND(T$4/'Model inputs'!$F$12,0)),'Model inputs'!$F$11*(1+Inflation)^T4,0)</f>
        <v>0</v>
      </c>
      <c r="U41" s="9">
        <f>-IF(U$4/'Model inputs'!$F$12=(ROUND(U$4/'Model inputs'!$F$12,0)),'Model inputs'!$F$11*(1+Inflation)^U4,0)</f>
        <v>0</v>
      </c>
      <c r="V41" s="9">
        <f>-IF(V$4/'Model inputs'!$F$12=(ROUND(V$4/'Model inputs'!$F$12,0)),'Model inputs'!$F$11*(1+Inflation)^V4,0)</f>
        <v>0</v>
      </c>
      <c r="W41" s="9">
        <f>-IF(W$4/'Model inputs'!$F$12=(ROUND(W$4/'Model inputs'!$F$12,0)),'Model inputs'!$F$11*(1+Inflation)^W4,0)</f>
        <v>-500000</v>
      </c>
      <c r="X41" s="9">
        <f>-IF(X$4/'Model inputs'!$F$12=(ROUND(X$4/'Model inputs'!$F$12,0)),'Model inputs'!$F$11*(1+Inflation)^X4,0)</f>
        <v>0</v>
      </c>
      <c r="Y41" s="9">
        <f>-IF(Y$4/'Model inputs'!$F$12=(ROUND(Y$4/'Model inputs'!$F$12,0)),'Model inputs'!$F$11*(1+Inflation)^Y4,0)</f>
        <v>0</v>
      </c>
      <c r="Z41" s="9">
        <f>-IF(Z$4/'Model inputs'!$F$12=(ROUND(Z$4/'Model inputs'!$F$12,0)),'Model inputs'!$F$11*(1+Inflation)^Z4,0)</f>
        <v>0</v>
      </c>
      <c r="AA41" s="9">
        <f>-IF(AA$4/'Model inputs'!$F$12=(ROUND(AA$4/'Model inputs'!$F$12,0)),'Model inputs'!$F$11*(1+Inflation)^AA4,0)</f>
        <v>0</v>
      </c>
      <c r="AB41" s="9">
        <f>-IF(AB$4/'Model inputs'!$F$12=(ROUND(AB$4/'Model inputs'!$F$12,0)),'Model inputs'!$F$11*(1+Inflation)^AB4,0)</f>
        <v>0</v>
      </c>
      <c r="AC41" s="9">
        <f>-IF(AC$4/'Model inputs'!$F$12=(ROUND(AC$4/'Model inputs'!$F$12,0)),'Model inputs'!$F$11*(1+Inflation)^AC4,0)</f>
        <v>0</v>
      </c>
      <c r="AD41" s="9">
        <f>-IF(AD$4/'Model inputs'!$F$12=(ROUND(AD$4/'Model inputs'!$F$12,0)),'Model inputs'!$F$11*(1+Inflation)^AD4,0)</f>
        <v>0</v>
      </c>
      <c r="AE41" s="9">
        <f>-IF(AE$4/'Model inputs'!$F$12=(ROUND(AE$4/'Model inputs'!$F$12,0)),'Model inputs'!$F$11*(1+Inflation)^AE4,0)</f>
        <v>0</v>
      </c>
      <c r="AF41" s="9">
        <f>-IF(AF$4/'Model inputs'!$F$12=(ROUND(AF$4/'Model inputs'!$F$12,0)),'Model inputs'!$F$11*(1+Inflation)^AF4,0)</f>
        <v>0</v>
      </c>
      <c r="AG41" s="9">
        <f>-IF(AG$4/'Model inputs'!$F$12=(ROUND(AG$4/'Model inputs'!$F$12,0)),'Model inputs'!$F$11*(1+Inflation)^AG4,0)</f>
        <v>-500000</v>
      </c>
      <c r="AH41" s="76">
        <f>SUM(C41:AG41)</f>
        <v>-1500000</v>
      </c>
    </row>
    <row r="42" spans="2:34" ht="14.25">
      <c r="B42" s="85" t="s">
        <v>19</v>
      </c>
      <c r="C42" s="5">
        <f aca="true" t="shared" si="8" ref="C42:AG42">SUM(C39:C41)</f>
        <v>-1500000</v>
      </c>
      <c r="D42" s="5">
        <f t="shared" si="8"/>
        <v>-25000</v>
      </c>
      <c r="E42" s="5">
        <f t="shared" si="8"/>
        <v>-25000</v>
      </c>
      <c r="F42" s="5">
        <f t="shared" si="8"/>
        <v>-25000</v>
      </c>
      <c r="G42" s="5">
        <f t="shared" si="8"/>
        <v>-25000</v>
      </c>
      <c r="H42" s="5">
        <f t="shared" si="8"/>
        <v>-25000</v>
      </c>
      <c r="I42" s="5">
        <f t="shared" si="8"/>
        <v>-25000</v>
      </c>
      <c r="J42" s="5">
        <f t="shared" si="8"/>
        <v>-25000</v>
      </c>
      <c r="K42" s="5">
        <f t="shared" si="8"/>
        <v>-25000</v>
      </c>
      <c r="L42" s="5">
        <f t="shared" si="8"/>
        <v>-25000</v>
      </c>
      <c r="M42" s="5">
        <f t="shared" si="8"/>
        <v>-525000</v>
      </c>
      <c r="N42" s="5">
        <f t="shared" si="8"/>
        <v>-25000</v>
      </c>
      <c r="O42" s="5">
        <f t="shared" si="8"/>
        <v>-25000</v>
      </c>
      <c r="P42" s="5">
        <f t="shared" si="8"/>
        <v>-25000</v>
      </c>
      <c r="Q42" s="5">
        <f t="shared" si="8"/>
        <v>-25000</v>
      </c>
      <c r="R42" s="5">
        <f t="shared" si="8"/>
        <v>-25000</v>
      </c>
      <c r="S42" s="5">
        <f t="shared" si="8"/>
        <v>-25000</v>
      </c>
      <c r="T42" s="5">
        <f t="shared" si="8"/>
        <v>-25000</v>
      </c>
      <c r="U42" s="5">
        <f t="shared" si="8"/>
        <v>-25000</v>
      </c>
      <c r="V42" s="5">
        <f t="shared" si="8"/>
        <v>-25000</v>
      </c>
      <c r="W42" s="5">
        <f t="shared" si="8"/>
        <v>-525000</v>
      </c>
      <c r="X42" s="5">
        <f t="shared" si="8"/>
        <v>-25000</v>
      </c>
      <c r="Y42" s="5">
        <f t="shared" si="8"/>
        <v>-25000</v>
      </c>
      <c r="Z42" s="5">
        <f t="shared" si="8"/>
        <v>-25000</v>
      </c>
      <c r="AA42" s="5">
        <f t="shared" si="8"/>
        <v>-25000</v>
      </c>
      <c r="AB42" s="5">
        <f t="shared" si="8"/>
        <v>-25000</v>
      </c>
      <c r="AC42" s="5">
        <f t="shared" si="8"/>
        <v>-25000</v>
      </c>
      <c r="AD42" s="5">
        <f t="shared" si="8"/>
        <v>-25000</v>
      </c>
      <c r="AE42" s="5">
        <f t="shared" si="8"/>
        <v>-25000</v>
      </c>
      <c r="AF42" s="5">
        <f t="shared" si="8"/>
        <v>-25000</v>
      </c>
      <c r="AG42" s="5">
        <f t="shared" si="8"/>
        <v>-525000</v>
      </c>
      <c r="AH42" s="77">
        <f>SUM(C42:AG42)</f>
        <v>-3750000</v>
      </c>
    </row>
    <row r="43" spans="2:34" ht="14.25">
      <c r="B43" s="84" t="s">
        <v>34</v>
      </c>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76"/>
    </row>
    <row r="44" spans="2:34" ht="14.25">
      <c r="B44" s="85" t="s">
        <v>35</v>
      </c>
      <c r="C44" s="9"/>
      <c r="D44" s="9">
        <f>'Model inputs'!$F21*'Model inputs'!$F$29*(1+'Model inputs'!$D$3)^D$4</f>
        <v>83266.58549534257</v>
      </c>
      <c r="E44" s="9">
        <f>'Model inputs'!$F21*'Model inputs'!$F$29*(1+'Model inputs'!$D$3)^E$4</f>
        <v>83266.58549534257</v>
      </c>
      <c r="F44" s="9">
        <f>'Model inputs'!$F21*'Model inputs'!$F$29*(1+'Model inputs'!$D$3)^F$4</f>
        <v>83266.58549534257</v>
      </c>
      <c r="G44" s="9">
        <f>'Model inputs'!$F21*'Model inputs'!$F$29*(1+'Model inputs'!$D$3)^G$4</f>
        <v>83266.58549534257</v>
      </c>
      <c r="H44" s="9">
        <f>'Model inputs'!$F21*'Model inputs'!$F$29*(1+'Model inputs'!$D$3)^H$4</f>
        <v>83266.58549534257</v>
      </c>
      <c r="I44" s="9">
        <f>'Model inputs'!$F21*'Model inputs'!$F$29*(1+'Model inputs'!$D$3)^I$4</f>
        <v>83266.58549534257</v>
      </c>
      <c r="J44" s="9">
        <f>'Model inputs'!$F21*'Model inputs'!$F$29*(1+'Model inputs'!$D$3)^J$4</f>
        <v>83266.58549534257</v>
      </c>
      <c r="K44" s="9">
        <f>'Model inputs'!$F21*'Model inputs'!$F$29*(1+'Model inputs'!$D$3)^K$4</f>
        <v>83266.58549534257</v>
      </c>
      <c r="L44" s="9">
        <f>'Model inputs'!$F21*'Model inputs'!$F$29*(1+'Model inputs'!$D$3)^L$4</f>
        <v>83266.58549534257</v>
      </c>
      <c r="M44" s="9">
        <f>'Model inputs'!$F21*'Model inputs'!$F$29*(1+'Model inputs'!$D$3)^M$4</f>
        <v>83266.58549534257</v>
      </c>
      <c r="N44" s="9">
        <f>'Model inputs'!$F21*'Model inputs'!$F$29*(1+'Model inputs'!$D$3)^N$4</f>
        <v>83266.58549534257</v>
      </c>
      <c r="O44" s="9">
        <f>'Model inputs'!$F21*'Model inputs'!$F$29*(1+'Model inputs'!$D$3)^O$4</f>
        <v>83266.58549534257</v>
      </c>
      <c r="P44" s="9">
        <f>'Model inputs'!$F21*'Model inputs'!$F$29*(1+'Model inputs'!$D$3)^P$4</f>
        <v>83266.58549534257</v>
      </c>
      <c r="Q44" s="9">
        <f>'Model inputs'!$F21*'Model inputs'!$F$29*(1+'Model inputs'!$D$3)^Q$4</f>
        <v>83266.58549534257</v>
      </c>
      <c r="R44" s="9">
        <f>'Model inputs'!$F21*'Model inputs'!$F$29*(1+'Model inputs'!$D$3)^R$4</f>
        <v>83266.58549534257</v>
      </c>
      <c r="S44" s="9">
        <f>'Model inputs'!$F21*'Model inputs'!$F$29*(1+'Model inputs'!$D$3)^S$4</f>
        <v>83266.58549534257</v>
      </c>
      <c r="T44" s="9">
        <f>'Model inputs'!$F21*'Model inputs'!$F$29*(1+'Model inputs'!$D$3)^T$4</f>
        <v>83266.58549534257</v>
      </c>
      <c r="U44" s="9">
        <f>'Model inputs'!$F21*'Model inputs'!$F$29*(1+'Model inputs'!$D$3)^U$4</f>
        <v>83266.58549534257</v>
      </c>
      <c r="V44" s="9">
        <f>'Model inputs'!$F21*'Model inputs'!$F$29*(1+'Model inputs'!$D$3)^V$4</f>
        <v>83266.58549534257</v>
      </c>
      <c r="W44" s="9">
        <f>'Model inputs'!$F21*'Model inputs'!$F$29*(1+'Model inputs'!$D$3)^W$4</f>
        <v>83266.58549534257</v>
      </c>
      <c r="X44" s="9">
        <f>'Model inputs'!$F21*'Model inputs'!$F$29*(1+'Model inputs'!$D$3)^X$4</f>
        <v>83266.58549534257</v>
      </c>
      <c r="Y44" s="9">
        <f>'Model inputs'!$F21*'Model inputs'!$F$29*(1+'Model inputs'!$D$3)^Y$4</f>
        <v>83266.58549534257</v>
      </c>
      <c r="Z44" s="9">
        <f>'Model inputs'!$F21*'Model inputs'!$F$29*(1+'Model inputs'!$D$3)^Z$4</f>
        <v>83266.58549534257</v>
      </c>
      <c r="AA44" s="9">
        <f>'Model inputs'!$F21*'Model inputs'!$F$29*(1+'Model inputs'!$D$3)^AA$4</f>
        <v>83266.58549534257</v>
      </c>
      <c r="AB44" s="9">
        <f>'Model inputs'!$F21*'Model inputs'!$F$29*(1+'Model inputs'!$D$3)^AB$4</f>
        <v>83266.58549534257</v>
      </c>
      <c r="AC44" s="9">
        <f>'Model inputs'!$F21*'Model inputs'!$F$29*(1+'Model inputs'!$D$3)^AC$4</f>
        <v>83266.58549534257</v>
      </c>
      <c r="AD44" s="9">
        <f>'Model inputs'!$F21*'Model inputs'!$F$29*(1+'Model inputs'!$D$3)^AD$4</f>
        <v>83266.58549534257</v>
      </c>
      <c r="AE44" s="9">
        <f>'Model inputs'!$F21*'Model inputs'!$F$29*(1+'Model inputs'!$D$3)^AE$4</f>
        <v>83266.58549534257</v>
      </c>
      <c r="AF44" s="9">
        <f>'Model inputs'!$F21*'Model inputs'!$F$29*(1+'Model inputs'!$D$3)^AF$4</f>
        <v>83266.58549534257</v>
      </c>
      <c r="AG44" s="9">
        <f>'Model inputs'!$F21*'Model inputs'!$F$29*(1+'Model inputs'!$D$3)^AG$4</f>
        <v>83266.58549534257</v>
      </c>
      <c r="AH44" s="69">
        <f aca="true" t="shared" si="9" ref="AH44:AH49">SUM(C44:AG44)</f>
        <v>2497997.5648602764</v>
      </c>
    </row>
    <row r="45" spans="2:34" ht="14.25">
      <c r="B45" s="85" t="s">
        <v>36</v>
      </c>
      <c r="C45" s="9"/>
      <c r="D45" s="9">
        <f>'Model inputs'!$F22*'Model inputs'!$F$29*(1+'Model inputs'!$D$3)^D$4</f>
        <v>104083.23186917821</v>
      </c>
      <c r="E45" s="9">
        <f>'Model inputs'!$F22*'Model inputs'!$F$29*(1+'Model inputs'!$D$3)^E$4</f>
        <v>104083.23186917821</v>
      </c>
      <c r="F45" s="9">
        <f>'Model inputs'!$F22*'Model inputs'!$F$29*(1+'Model inputs'!$D$3)^F$4</f>
        <v>104083.23186917821</v>
      </c>
      <c r="G45" s="9">
        <f>'Model inputs'!$F22*'Model inputs'!$F$29*(1+'Model inputs'!$D$3)^G$4</f>
        <v>104083.23186917821</v>
      </c>
      <c r="H45" s="9">
        <f>'Model inputs'!$F22*'Model inputs'!$F$29*(1+'Model inputs'!$D$3)^H$4</f>
        <v>104083.23186917821</v>
      </c>
      <c r="I45" s="9">
        <f>'Model inputs'!$F22*'Model inputs'!$F$29*(1+'Model inputs'!$D$3)^I$4</f>
        <v>104083.23186917821</v>
      </c>
      <c r="J45" s="9">
        <f>'Model inputs'!$F22*'Model inputs'!$F$29*(1+'Model inputs'!$D$3)^J$4</f>
        <v>104083.23186917821</v>
      </c>
      <c r="K45" s="9">
        <f>'Model inputs'!$F22*'Model inputs'!$F$29*(1+'Model inputs'!$D$3)^K$4</f>
        <v>104083.23186917821</v>
      </c>
      <c r="L45" s="9">
        <f>'Model inputs'!$F22*'Model inputs'!$F$29*(1+'Model inputs'!$D$3)^L$4</f>
        <v>104083.23186917821</v>
      </c>
      <c r="M45" s="9">
        <f>'Model inputs'!$F22*'Model inputs'!$F$29*(1+'Model inputs'!$D$3)^M$4</f>
        <v>104083.23186917821</v>
      </c>
      <c r="N45" s="9">
        <f>'Model inputs'!$F22*'Model inputs'!$F$29*(1+'Model inputs'!$D$3)^N$4</f>
        <v>104083.23186917821</v>
      </c>
      <c r="O45" s="9">
        <f>'Model inputs'!$F22*'Model inputs'!$F$29*(1+'Model inputs'!$D$3)^O$4</f>
        <v>104083.23186917821</v>
      </c>
      <c r="P45" s="9">
        <f>'Model inputs'!$F22*'Model inputs'!$F$29*(1+'Model inputs'!$D$3)^P$4</f>
        <v>104083.23186917821</v>
      </c>
      <c r="Q45" s="9">
        <f>'Model inputs'!$F22*'Model inputs'!$F$29*(1+'Model inputs'!$D$3)^Q$4</f>
        <v>104083.23186917821</v>
      </c>
      <c r="R45" s="9">
        <f>'Model inputs'!$F22*'Model inputs'!$F$29*(1+'Model inputs'!$D$3)^R$4</f>
        <v>104083.23186917821</v>
      </c>
      <c r="S45" s="9">
        <f>'Model inputs'!$F22*'Model inputs'!$F$29*(1+'Model inputs'!$D$3)^S$4</f>
        <v>104083.23186917821</v>
      </c>
      <c r="T45" s="9">
        <f>'Model inputs'!$F22*'Model inputs'!$F$29*(1+'Model inputs'!$D$3)^T$4</f>
        <v>104083.23186917821</v>
      </c>
      <c r="U45" s="9">
        <f>'Model inputs'!$F22*'Model inputs'!$F$29*(1+'Model inputs'!$D$3)^U$4</f>
        <v>104083.23186917821</v>
      </c>
      <c r="V45" s="9">
        <f>'Model inputs'!$F22*'Model inputs'!$F$29*(1+'Model inputs'!$D$3)^V$4</f>
        <v>104083.23186917821</v>
      </c>
      <c r="W45" s="9">
        <f>'Model inputs'!$F22*'Model inputs'!$F$29*(1+'Model inputs'!$D$3)^W$4</f>
        <v>104083.23186917821</v>
      </c>
      <c r="X45" s="9">
        <f>'Model inputs'!$F22*'Model inputs'!$F$29*(1+'Model inputs'!$D$3)^X$4</f>
        <v>104083.23186917821</v>
      </c>
      <c r="Y45" s="9">
        <f>'Model inputs'!$F22*'Model inputs'!$F$29*(1+'Model inputs'!$D$3)^Y$4</f>
        <v>104083.23186917821</v>
      </c>
      <c r="Z45" s="9">
        <f>'Model inputs'!$F22*'Model inputs'!$F$29*(1+'Model inputs'!$D$3)^Z$4</f>
        <v>104083.23186917821</v>
      </c>
      <c r="AA45" s="9">
        <f>'Model inputs'!$F22*'Model inputs'!$F$29*(1+'Model inputs'!$D$3)^AA$4</f>
        <v>104083.23186917821</v>
      </c>
      <c r="AB45" s="9">
        <f>'Model inputs'!$F22*'Model inputs'!$F$29*(1+'Model inputs'!$D$3)^AB$4</f>
        <v>104083.23186917821</v>
      </c>
      <c r="AC45" s="9">
        <f>'Model inputs'!$F22*'Model inputs'!$F$29*(1+'Model inputs'!$D$3)^AC$4</f>
        <v>104083.23186917821</v>
      </c>
      <c r="AD45" s="9">
        <f>'Model inputs'!$F22*'Model inputs'!$F$29*(1+'Model inputs'!$D$3)^AD$4</f>
        <v>104083.23186917821</v>
      </c>
      <c r="AE45" s="9">
        <f>'Model inputs'!$F22*'Model inputs'!$F$29*(1+'Model inputs'!$D$3)^AE$4</f>
        <v>104083.23186917821</v>
      </c>
      <c r="AF45" s="9">
        <f>'Model inputs'!$F22*'Model inputs'!$F$29*(1+'Model inputs'!$D$3)^AF$4</f>
        <v>104083.23186917821</v>
      </c>
      <c r="AG45" s="9">
        <f>'Model inputs'!$F22*'Model inputs'!$F$29*(1+'Model inputs'!$D$3)^AG$4</f>
        <v>104083.23186917821</v>
      </c>
      <c r="AH45" s="69">
        <f t="shared" si="9"/>
        <v>3122496.956075347</v>
      </c>
    </row>
    <row r="46" spans="2:34" s="2" customFormat="1" ht="14.25" thickBot="1">
      <c r="B46" s="84" t="s">
        <v>37</v>
      </c>
      <c r="C46" s="21">
        <f aca="true" t="shared" si="10" ref="C46:AG46">SUM(C44:C45)</f>
        <v>0</v>
      </c>
      <c r="D46" s="21">
        <f>SUM(D44:D45)</f>
        <v>187349.8173645208</v>
      </c>
      <c r="E46" s="21">
        <f t="shared" si="10"/>
        <v>187349.8173645208</v>
      </c>
      <c r="F46" s="21">
        <f t="shared" si="10"/>
        <v>187349.8173645208</v>
      </c>
      <c r="G46" s="21">
        <f t="shared" si="10"/>
        <v>187349.8173645208</v>
      </c>
      <c r="H46" s="21">
        <f t="shared" si="10"/>
        <v>187349.8173645208</v>
      </c>
      <c r="I46" s="21">
        <f t="shared" si="10"/>
        <v>187349.8173645208</v>
      </c>
      <c r="J46" s="21">
        <f t="shared" si="10"/>
        <v>187349.8173645208</v>
      </c>
      <c r="K46" s="21">
        <f t="shared" si="10"/>
        <v>187349.8173645208</v>
      </c>
      <c r="L46" s="21">
        <f t="shared" si="10"/>
        <v>187349.8173645208</v>
      </c>
      <c r="M46" s="21">
        <f t="shared" si="10"/>
        <v>187349.8173645208</v>
      </c>
      <c r="N46" s="21">
        <f t="shared" si="10"/>
        <v>187349.8173645208</v>
      </c>
      <c r="O46" s="21">
        <f t="shared" si="10"/>
        <v>187349.8173645208</v>
      </c>
      <c r="P46" s="21">
        <f t="shared" si="10"/>
        <v>187349.8173645208</v>
      </c>
      <c r="Q46" s="21">
        <f t="shared" si="10"/>
        <v>187349.8173645208</v>
      </c>
      <c r="R46" s="21">
        <f t="shared" si="10"/>
        <v>187349.8173645208</v>
      </c>
      <c r="S46" s="21">
        <f t="shared" si="10"/>
        <v>187349.8173645208</v>
      </c>
      <c r="T46" s="21">
        <f t="shared" si="10"/>
        <v>187349.8173645208</v>
      </c>
      <c r="U46" s="21">
        <f t="shared" si="10"/>
        <v>187349.8173645208</v>
      </c>
      <c r="V46" s="21">
        <f t="shared" si="10"/>
        <v>187349.8173645208</v>
      </c>
      <c r="W46" s="21">
        <f t="shared" si="10"/>
        <v>187349.8173645208</v>
      </c>
      <c r="X46" s="21">
        <f t="shared" si="10"/>
        <v>187349.8173645208</v>
      </c>
      <c r="Y46" s="21">
        <f t="shared" si="10"/>
        <v>187349.8173645208</v>
      </c>
      <c r="Z46" s="21">
        <f t="shared" si="10"/>
        <v>187349.8173645208</v>
      </c>
      <c r="AA46" s="21">
        <f t="shared" si="10"/>
        <v>187349.8173645208</v>
      </c>
      <c r="AB46" s="21">
        <f t="shared" si="10"/>
        <v>187349.8173645208</v>
      </c>
      <c r="AC46" s="21">
        <f t="shared" si="10"/>
        <v>187349.8173645208</v>
      </c>
      <c r="AD46" s="21">
        <f t="shared" si="10"/>
        <v>187349.8173645208</v>
      </c>
      <c r="AE46" s="21">
        <f t="shared" si="10"/>
        <v>187349.8173645208</v>
      </c>
      <c r="AF46" s="21">
        <f t="shared" si="10"/>
        <v>187349.8173645208</v>
      </c>
      <c r="AG46" s="21">
        <f t="shared" si="10"/>
        <v>187349.8173645208</v>
      </c>
      <c r="AH46" s="78">
        <f>SUM(C46:AG46)</f>
        <v>5620494.520935622</v>
      </c>
    </row>
    <row r="47" spans="2:34" ht="15" thickBot="1" thickTop="1">
      <c r="B47" s="84" t="s">
        <v>38</v>
      </c>
      <c r="C47" s="22">
        <f>C46+C42</f>
        <v>-1500000</v>
      </c>
      <c r="D47" s="22">
        <f>D46+D42</f>
        <v>162349.8173645208</v>
      </c>
      <c r="E47" s="22">
        <f>E46+E42</f>
        <v>162349.8173645208</v>
      </c>
      <c r="F47" s="22">
        <f aca="true" t="shared" si="11" ref="F47:AG47">F46+F42</f>
        <v>162349.8173645208</v>
      </c>
      <c r="G47" s="22">
        <f t="shared" si="11"/>
        <v>162349.8173645208</v>
      </c>
      <c r="H47" s="22">
        <f t="shared" si="11"/>
        <v>162349.8173645208</v>
      </c>
      <c r="I47" s="22">
        <f t="shared" si="11"/>
        <v>162349.8173645208</v>
      </c>
      <c r="J47" s="22">
        <f t="shared" si="11"/>
        <v>162349.8173645208</v>
      </c>
      <c r="K47" s="22">
        <f t="shared" si="11"/>
        <v>162349.8173645208</v>
      </c>
      <c r="L47" s="22">
        <f t="shared" si="11"/>
        <v>162349.8173645208</v>
      </c>
      <c r="M47" s="22">
        <f t="shared" si="11"/>
        <v>-337650.1826354792</v>
      </c>
      <c r="N47" s="22">
        <f t="shared" si="11"/>
        <v>162349.8173645208</v>
      </c>
      <c r="O47" s="22">
        <f t="shared" si="11"/>
        <v>162349.8173645208</v>
      </c>
      <c r="P47" s="22">
        <f t="shared" si="11"/>
        <v>162349.8173645208</v>
      </c>
      <c r="Q47" s="22">
        <f t="shared" si="11"/>
        <v>162349.8173645208</v>
      </c>
      <c r="R47" s="22">
        <f t="shared" si="11"/>
        <v>162349.8173645208</v>
      </c>
      <c r="S47" s="22">
        <f t="shared" si="11"/>
        <v>162349.8173645208</v>
      </c>
      <c r="T47" s="22">
        <f t="shared" si="11"/>
        <v>162349.8173645208</v>
      </c>
      <c r="U47" s="22">
        <f t="shared" si="11"/>
        <v>162349.8173645208</v>
      </c>
      <c r="V47" s="22">
        <f t="shared" si="11"/>
        <v>162349.8173645208</v>
      </c>
      <c r="W47" s="22">
        <f t="shared" si="11"/>
        <v>-337650.1826354792</v>
      </c>
      <c r="X47" s="22">
        <f t="shared" si="11"/>
        <v>162349.8173645208</v>
      </c>
      <c r="Y47" s="22">
        <f t="shared" si="11"/>
        <v>162349.8173645208</v>
      </c>
      <c r="Z47" s="22">
        <f t="shared" si="11"/>
        <v>162349.8173645208</v>
      </c>
      <c r="AA47" s="22">
        <f t="shared" si="11"/>
        <v>162349.8173645208</v>
      </c>
      <c r="AB47" s="22">
        <f t="shared" si="11"/>
        <v>162349.8173645208</v>
      </c>
      <c r="AC47" s="22">
        <f t="shared" si="11"/>
        <v>162349.8173645208</v>
      </c>
      <c r="AD47" s="22">
        <f t="shared" si="11"/>
        <v>162349.8173645208</v>
      </c>
      <c r="AE47" s="22">
        <f t="shared" si="11"/>
        <v>162349.8173645208</v>
      </c>
      <c r="AF47" s="22">
        <f t="shared" si="11"/>
        <v>162349.8173645208</v>
      </c>
      <c r="AG47" s="22">
        <f t="shared" si="11"/>
        <v>-337650.1826354792</v>
      </c>
      <c r="AH47" s="79">
        <f>SUM(C47:AG47)</f>
        <v>1870494.5209356248</v>
      </c>
    </row>
    <row r="48" spans="2:34" ht="15" thickBot="1" thickTop="1">
      <c r="B48" s="156" t="s">
        <v>95</v>
      </c>
      <c r="C48" s="168">
        <f>C47/(1+'Model inputs'!$D$5)^C4</f>
        <v>-1500000</v>
      </c>
      <c r="D48" s="169">
        <f>D47/(1+'Model inputs'!$D$5)^D4</f>
        <v>151023.08592048447</v>
      </c>
      <c r="E48" s="169">
        <f>E47/(1+'Model inputs'!$D$5)^E4</f>
        <v>140486.59155393904</v>
      </c>
      <c r="F48" s="169">
        <f>F47/(1+'Model inputs'!$D$5)^F4</f>
        <v>130685.2014455247</v>
      </c>
      <c r="G48" s="169">
        <f>G47/(1+'Model inputs'!$D$5)^G4</f>
        <v>121567.62925165088</v>
      </c>
      <c r="H48" s="169">
        <f>H47/(1+'Model inputs'!$D$5)^H4</f>
        <v>113086.16674572176</v>
      </c>
      <c r="I48" s="169">
        <f>I47/(1+'Model inputs'!$D$5)^I4</f>
        <v>105196.43418206676</v>
      </c>
      <c r="J48" s="169">
        <f>J47/(1+'Model inputs'!$D$5)^J4</f>
        <v>97857.14807634117</v>
      </c>
      <c r="K48" s="169">
        <f>K47/(1+'Model inputs'!$D$5)^K4</f>
        <v>91029.9051872941</v>
      </c>
      <c r="L48" s="169">
        <f>L47/(1+'Model inputs'!$D$5)^L4</f>
        <v>84678.98156957592</v>
      </c>
      <c r="M48" s="169">
        <f>M47/(1+'Model inputs'!$D$5)^M4</f>
        <v>-163825.81850461505</v>
      </c>
      <c r="N48" s="169">
        <f>N47/(1+'Model inputs'!$D$5)^N4</f>
        <v>73275.48432196943</v>
      </c>
      <c r="O48" s="169">
        <f>O47/(1+'Model inputs'!$D$5)^O4</f>
        <v>68163.24122973901</v>
      </c>
      <c r="P48" s="169">
        <f>P47/(1+'Model inputs'!$D$5)^P4</f>
        <v>63407.66626022233</v>
      </c>
      <c r="Q48" s="169">
        <f>Q47/(1+'Model inputs'!$D$5)^Q4</f>
        <v>58983.8755909045</v>
      </c>
      <c r="R48" s="169">
        <f>R47/(1+'Model inputs'!$D$5)^R4</f>
        <v>54868.72147991116</v>
      </c>
      <c r="S48" s="169">
        <f>S47/(1+'Model inputs'!$D$5)^S4</f>
        <v>51040.671144103406</v>
      </c>
      <c r="T48" s="169">
        <f>T47/(1+'Model inputs'!$D$5)^T4</f>
        <v>47479.69408753806</v>
      </c>
      <c r="U48" s="169">
        <f>U47/(1+'Model inputs'!$D$5)^U4</f>
        <v>44167.15729073308</v>
      </c>
      <c r="V48" s="169">
        <f>V47/(1+'Model inputs'!$D$5)^V4</f>
        <v>41085.72771230984</v>
      </c>
      <c r="W48" s="169">
        <f>W47/(1+'Model inputs'!$D$5)^W4</f>
        <v>-79487.2924374569</v>
      </c>
      <c r="X48" s="169">
        <f>X47/(1+'Model inputs'!$D$5)^X4</f>
        <v>35552.82008636871</v>
      </c>
      <c r="Y48" s="169">
        <f>Y47/(1+'Model inputs'!$D$5)^Y4</f>
        <v>33072.390778017405</v>
      </c>
      <c r="Z48" s="169">
        <f>Z47/(1+'Model inputs'!$D$5)^Z4</f>
        <v>30765.014677225492</v>
      </c>
      <c r="AA48" s="169">
        <f>AA47/(1+'Model inputs'!$D$5)^AA4</f>
        <v>28618.61830439581</v>
      </c>
      <c r="AB48" s="169">
        <f>AB47/(1+'Model inputs'!$D$5)^AB4</f>
        <v>26621.970515717032</v>
      </c>
      <c r="AC48" s="169">
        <f>AC47/(1+'Model inputs'!$D$5)^AC4</f>
        <v>24764.623735550733</v>
      </c>
      <c r="AD48" s="169">
        <f>AD47/(1+'Model inputs'!$D$5)^AD4</f>
        <v>23036.8592888844</v>
      </c>
      <c r="AE48" s="169">
        <f>AE47/(1+'Model inputs'!$D$5)^AE4</f>
        <v>21429.636547799444</v>
      </c>
      <c r="AF48" s="169">
        <f>AF47/(1+'Model inputs'!$D$5)^AF4</f>
        <v>19934.545625859944</v>
      </c>
      <c r="AG48" s="169">
        <f>AG47/(1+'Model inputs'!$D$5)^AG4</f>
        <v>-38566.75166777699</v>
      </c>
      <c r="AH48" s="170">
        <f>SUM(C48:AG48)</f>
        <v>-2.9103830456733704E-10</v>
      </c>
    </row>
    <row r="49" spans="2:34" ht="14.25">
      <c r="B49" s="133" t="s">
        <v>21</v>
      </c>
      <c r="C49" s="200">
        <f>AH48</f>
        <v>-2.9103830456733704E-10</v>
      </c>
      <c r="D49" s="201"/>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3">
        <f t="shared" si="9"/>
        <v>-2.9103830456733704E-10</v>
      </c>
    </row>
    <row r="50" spans="2:34" ht="14.25">
      <c r="B50" s="164" t="str">
        <f>B18</f>
        <v>Discounted costs</v>
      </c>
      <c r="C50" s="64">
        <f>C42/(1+'Model inputs'!$D$5)^C$4</f>
        <v>-1500000</v>
      </c>
      <c r="D50" s="64">
        <f>D42/(1+'Model inputs'!$D$5)^D$4</f>
        <v>-23255.813953488374</v>
      </c>
      <c r="E50" s="64">
        <f>E42/(1+'Model inputs'!$D$5)^E$4</f>
        <v>-21633.31530557058</v>
      </c>
      <c r="F50" s="64">
        <f>F42/(1+'Model inputs'!$D$5)^F$4</f>
        <v>-20124.014237740077</v>
      </c>
      <c r="G50" s="64">
        <f>G42/(1+'Model inputs'!$D$5)^G$4</f>
        <v>-18720.013244409372</v>
      </c>
      <c r="H50" s="64">
        <f>H42/(1+'Model inputs'!$D$5)^H$4</f>
        <v>-17413.965808752902</v>
      </c>
      <c r="I50" s="64">
        <f>I42/(1+'Model inputs'!$D$5)^I$4</f>
        <v>-16199.03796163061</v>
      </c>
      <c r="J50" s="64">
        <f>J42/(1+'Model inputs'!$D$5)^J$4</f>
        <v>-15068.872522447078</v>
      </c>
      <c r="K50" s="64">
        <f>K42/(1+'Model inputs'!$D$5)^K$4</f>
        <v>-14017.555834834493</v>
      </c>
      <c r="L50" s="64">
        <f>L42/(1+'Model inputs'!$D$5)^L$4</f>
        <v>-13039.586823101854</v>
      </c>
      <c r="M50" s="64">
        <f>M42/(1+'Model inputs'!$D$5)^M$4</f>
        <v>-254726.81235826883</v>
      </c>
      <c r="N50" s="64">
        <f>N42/(1+'Model inputs'!$D$5)^N$4</f>
        <v>-11283.57972794103</v>
      </c>
      <c r="O50" s="64">
        <f>O42/(1+'Model inputs'!$D$5)^O$4</f>
        <v>-10496.353235293984</v>
      </c>
      <c r="P50" s="64">
        <f>P42/(1+'Model inputs'!$D$5)^P$4</f>
        <v>-9764.049521203704</v>
      </c>
      <c r="Q50" s="64">
        <f>Q42/(1+'Model inputs'!$D$5)^Q$4</f>
        <v>-9082.836763910424</v>
      </c>
      <c r="R50" s="64">
        <f>R42/(1+'Model inputs'!$D$5)^R$4</f>
        <v>-8449.150478056208</v>
      </c>
      <c r="S50" s="64">
        <f>S42/(1+'Model inputs'!$D$5)^S$4</f>
        <v>-7859.6748633081015</v>
      </c>
      <c r="T50" s="64">
        <f>T42/(1+'Model inputs'!$D$5)^T$4</f>
        <v>-7311.325454240095</v>
      </c>
      <c r="U50" s="64">
        <f>U42/(1+'Model inputs'!$D$5)^U$4</f>
        <v>-6801.232980688461</v>
      </c>
      <c r="V50" s="64">
        <f>V42/(1+'Model inputs'!$D$5)^V$4</f>
        <v>-6326.7283541288</v>
      </c>
      <c r="W50" s="64">
        <f>W42/(1+'Model inputs'!$D$5)^W$4</f>
        <v>-123591.90273181842</v>
      </c>
      <c r="X50" s="64">
        <f>X42/(1+'Model inputs'!$D$5)^X$4</f>
        <v>-5474.724373502477</v>
      </c>
      <c r="Y50" s="64">
        <f>Y42/(1+'Model inputs'!$D$5)^Y$4</f>
        <v>-5092.766859072072</v>
      </c>
      <c r="Z50" s="64">
        <f>Z42/(1+'Model inputs'!$D$5)^Z$4</f>
        <v>-4737.457543322857</v>
      </c>
      <c r="AA50" s="64">
        <f>AA42/(1+'Model inputs'!$D$5)^AA$4</f>
        <v>-4406.937249602659</v>
      </c>
      <c r="AB50" s="64">
        <f>AB42/(1+'Model inputs'!$D$5)^AB$4</f>
        <v>-4099.476511258287</v>
      </c>
      <c r="AC50" s="64">
        <f>AC42/(1+'Model inputs'!$D$5)^AC$4</f>
        <v>-3813.466522100733</v>
      </c>
      <c r="AD50" s="64">
        <f>AD42/(1+'Model inputs'!$D$5)^AD$4</f>
        <v>-3547.4107182332395</v>
      </c>
      <c r="AE50" s="64">
        <f>AE42/(1+'Model inputs'!$D$5)^AE$4</f>
        <v>-3299.916947193711</v>
      </c>
      <c r="AF50" s="64">
        <f>AF42/(1+'Model inputs'!$D$5)^AF$4</f>
        <v>-3069.69018343601</v>
      </c>
      <c r="AG50" s="64">
        <f>AG42/(1+'Model inputs'!$D$5)^AG$4</f>
        <v>-59966.04079270346</v>
      </c>
      <c r="AH50" s="204">
        <f>SUM(C50:AG50)</f>
        <v>-2212673.70986126</v>
      </c>
    </row>
    <row r="51" spans="2:34" ht="14.25" thickBot="1">
      <c r="B51" s="205" t="str">
        <f>B19</f>
        <v>Discounted revenues</v>
      </c>
      <c r="C51" s="74">
        <f>C46/(1+'Model inputs'!$D$5)^C$4</f>
        <v>0</v>
      </c>
      <c r="D51" s="74">
        <f>D46/(1+'Model inputs'!$D$5)^D$4</f>
        <v>174278.89987397284</v>
      </c>
      <c r="E51" s="74">
        <f>E46/(1+'Model inputs'!$D$5)^E$4</f>
        <v>162119.90685950962</v>
      </c>
      <c r="F51" s="74">
        <f>F46/(1+'Model inputs'!$D$5)^F$4</f>
        <v>150809.21568326477</v>
      </c>
      <c r="G51" s="74">
        <f>G46/(1+'Model inputs'!$D$5)^G$4</f>
        <v>140287.64249606026</v>
      </c>
      <c r="H51" s="74">
        <f>H46/(1+'Model inputs'!$D$5)^H$4</f>
        <v>130500.13255447465</v>
      </c>
      <c r="I51" s="74">
        <f>I46/(1+'Model inputs'!$D$5)^I$4</f>
        <v>121395.47214369736</v>
      </c>
      <c r="J51" s="74">
        <f>J46/(1+'Model inputs'!$D$5)^J$4</f>
        <v>112926.02059878824</v>
      </c>
      <c r="K51" s="74">
        <f>K46/(1+'Model inputs'!$D$5)^K$4</f>
        <v>105047.4610221286</v>
      </c>
      <c r="L51" s="74">
        <f>L46/(1+'Model inputs'!$D$5)^L$4</f>
        <v>97718.56839267777</v>
      </c>
      <c r="M51" s="74">
        <f>M46/(1+'Model inputs'!$D$5)^M$4</f>
        <v>90900.99385365375</v>
      </c>
      <c r="N51" s="74">
        <f>N46/(1+'Model inputs'!$D$5)^N$4</f>
        <v>84559.06404991046</v>
      </c>
      <c r="O51" s="74">
        <f>O46/(1+'Model inputs'!$D$5)^O$4</f>
        <v>78659.59446503299</v>
      </c>
      <c r="P51" s="74">
        <f>P46/(1+'Model inputs'!$D$5)^P$4</f>
        <v>73171.71578142603</v>
      </c>
      <c r="Q51" s="74">
        <f>Q46/(1+'Model inputs'!$D$5)^Q$4</f>
        <v>68066.71235481492</v>
      </c>
      <c r="R51" s="74">
        <f>R46/(1+'Model inputs'!$D$5)^R$4</f>
        <v>63317.87195796737</v>
      </c>
      <c r="S51" s="74">
        <f>S46/(1+'Model inputs'!$D$5)^S$4</f>
        <v>58900.34600741151</v>
      </c>
      <c r="T51" s="74">
        <f>T46/(1+'Model inputs'!$D$5)^T$4</f>
        <v>54791.01954177815</v>
      </c>
      <c r="U51" s="74">
        <f>U46/(1+'Model inputs'!$D$5)^U$4</f>
        <v>50968.39027142154</v>
      </c>
      <c r="V51" s="74">
        <f>V46/(1+'Model inputs'!$D$5)^V$4</f>
        <v>47412.45606643864</v>
      </c>
      <c r="W51" s="74">
        <f>W46/(1+'Model inputs'!$D$5)^W$4</f>
        <v>44104.610294361526</v>
      </c>
      <c r="X51" s="74">
        <f>X46/(1+'Model inputs'!$D$5)^X$4</f>
        <v>41027.544459871184</v>
      </c>
      <c r="Y51" s="74">
        <f>Y46/(1+'Model inputs'!$D$5)^Y$4</f>
        <v>38165.157637089476</v>
      </c>
      <c r="Z51" s="74">
        <f>Z46/(1+'Model inputs'!$D$5)^Z$4</f>
        <v>35502.47222054835</v>
      </c>
      <c r="AA51" s="74">
        <f>AA46/(1+'Model inputs'!$D$5)^AA$4</f>
        <v>33025.55555399847</v>
      </c>
      <c r="AB51" s="74">
        <f>AB46/(1+'Model inputs'!$D$5)^AB$4</f>
        <v>30721.44702697532</v>
      </c>
      <c r="AC51" s="74">
        <f>AC46/(1+'Model inputs'!$D$5)^AC$4</f>
        <v>28578.090257651467</v>
      </c>
      <c r="AD51" s="74">
        <f>AD46/(1+'Model inputs'!$D$5)^AD$4</f>
        <v>26584.27000711764</v>
      </c>
      <c r="AE51" s="74">
        <f>AE46/(1+'Model inputs'!$D$5)^AE$4</f>
        <v>24729.553494993153</v>
      </c>
      <c r="AF51" s="74">
        <f>AF46/(1+'Model inputs'!$D$5)^AF$4</f>
        <v>23004.23580929595</v>
      </c>
      <c r="AG51" s="74">
        <f>AG46/(1+'Model inputs'!$D$5)^AG$4</f>
        <v>21399.289124926472</v>
      </c>
      <c r="AH51" s="206">
        <f>SUM(C51:AG51)</f>
        <v>2212673.709861259</v>
      </c>
    </row>
    <row r="62" ht="14.25">
      <c r="C62" s="100"/>
    </row>
    <row r="63" ht="14.25">
      <c r="C63" s="101"/>
    </row>
    <row r="65" spans="3:34" ht="14.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3:34" ht="14.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3:34" ht="14.25">
      <c r="C67" s="1"/>
      <c r="D67" s="1"/>
      <c r="E67" s="1"/>
      <c r="F67" s="1"/>
      <c r="G67" s="23"/>
      <c r="H67" s="23"/>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3:34" ht="14.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row r="69" spans="3:34" ht="14.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row>
    <row r="70" spans="3:34" ht="14.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row>
    <row r="71" spans="3:34" ht="14.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row>
    <row r="72" spans="3:34" ht="14.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row>
    <row r="73" spans="3:34" ht="14.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row>
    <row r="74" spans="3:34" ht="14.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3:34" ht="14.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row>
  </sheetData>
  <sheetProtection/>
  <printOptions/>
  <pageMargins left="0.7" right="0.7" top="0.75" bottom="0.75" header="0.3" footer="0.3"/>
  <pageSetup fitToHeight="1" fitToWidth="1" horizontalDpi="300" verticalDpi="300" orientation="landscape" paperSize="8"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Kaitlynh</cp:lastModifiedBy>
  <cp:lastPrinted>2013-10-14T19:26:53Z</cp:lastPrinted>
  <dcterms:created xsi:type="dcterms:W3CDTF">2009-06-14T01:12:18Z</dcterms:created>
  <dcterms:modified xsi:type="dcterms:W3CDTF">2020-11-18T22:03:40Z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