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cagroup.sharepoint.com/sites/project-95194/Shared Documents/Job Delivery/Issued/2026.04.30 - Updated Toolbox Instructions/"/>
    </mc:Choice>
  </mc:AlternateContent>
  <xr:revisionPtr revIDLastSave="0" documentId="8_{A8469A04-B3F3-42AF-A55E-8A29F7FCB8BF}" xr6:coauthVersionLast="47" xr6:coauthVersionMax="47" xr10:uidLastSave="{00000000-0000-0000-0000-000000000000}"/>
  <bookViews>
    <workbookView xWindow="-120" yWindow="-120" windowWidth="29040" windowHeight="15720" firstSheet="1" activeTab="1" xr2:uid="{2E5C0734-54A1-47CD-942A-F7782A1F6CB0}"/>
  </bookViews>
  <sheets>
    <sheet name="Instructions" sheetId="9" r:id="rId1"/>
    <sheet name="Inputs" sheetId="1" r:id="rId2"/>
    <sheet name="Predicted Energy Breakdown" sheetId="4" r:id="rId3"/>
    <sheet name="Electrification Comparison" sheetId="6" r:id="rId4"/>
    <sheet name="Decarb graph data" sheetId="8" state="hidden" r:id="rId5"/>
    <sheet name="Sankey Info" sheetId="7" state="hidden" r:id="rId6"/>
    <sheet name="Options" sheetId="5" state="hidden" r:id="rId7"/>
  </sheets>
  <definedNames>
    <definedName name="_xlnm.Print_Area" localSheetId="3">'Electrification Comparison'!$A$1:$Z$98,'Electrification Comparison'!$A$102:$Z$145</definedName>
    <definedName name="_xlnm.Print_Area" localSheetId="1">Inputs!$A$2:$U$38,Inputs!$A$54:$U$95</definedName>
    <definedName name="_xlnm.Print_Area" localSheetId="2">'Predicted Energy Breakdown'!$B$1:$U$42,'Predicted Energy Breakdown'!$B$44:$U$87</definedName>
  </definedNames>
  <calcPr calcId="191028" iterate="1" iterate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G104" i="6"/>
  <c r="G52" i="6"/>
  <c r="G3" i="6"/>
  <c r="B44" i="4"/>
  <c r="B1" i="4"/>
  <c r="F54" i="1"/>
  <c r="F2" i="1"/>
  <c r="G30" i="1"/>
  <c r="H30" i="1"/>
  <c r="I30" i="1"/>
  <c r="J30" i="1"/>
  <c r="K30" i="1"/>
  <c r="L30" i="1"/>
  <c r="M30" i="1"/>
  <c r="N30" i="1"/>
  <c r="O30" i="1"/>
  <c r="P30" i="1"/>
  <c r="Q30" i="1"/>
  <c r="Q10" i="7" l="1"/>
  <c r="Q11" i="7"/>
  <c r="Q12" i="7"/>
  <c r="Q16" i="7"/>
  <c r="Q17" i="7"/>
  <c r="Q18" i="7"/>
  <c r="Q19" i="7"/>
  <c r="D6" i="8" l="1"/>
  <c r="S25" i="1" l="1"/>
  <c r="S24" i="1"/>
  <c r="C3" i="7" s="1"/>
  <c r="B3" i="7" s="1"/>
  <c r="S31" i="1"/>
  <c r="S29" i="1"/>
  <c r="S30" i="1" s="1"/>
  <c r="S36" i="1"/>
  <c r="G9" i="8"/>
  <c r="J7" i="8"/>
  <c r="S35" i="1"/>
  <c r="C5" i="7" l="1"/>
  <c r="B5" i="7" s="1"/>
  <c r="C1" i="7"/>
  <c r="B1" i="7" s="1"/>
  <c r="C8" i="7"/>
  <c r="B8" i="7" s="1"/>
  <c r="C4" i="7"/>
  <c r="B4" i="7" s="1"/>
  <c r="C9" i="7"/>
  <c r="B9" i="7" s="1"/>
  <c r="C2" i="7"/>
  <c r="B2" i="7" s="1"/>
  <c r="C6" i="7"/>
  <c r="B6" i="7" s="1"/>
  <c r="C7" i="7"/>
  <c r="B7" i="7" s="1"/>
  <c r="P2" i="7"/>
  <c r="B2" i="8"/>
  <c r="B6" i="8" s="1"/>
  <c r="P3" i="7"/>
  <c r="B13" i="7"/>
  <c r="C13" i="7" s="1"/>
  <c r="P5" i="7"/>
  <c r="Q5" i="7" s="1"/>
  <c r="O80" i="4" s="1"/>
  <c r="C10" i="8"/>
  <c r="P42" i="1"/>
  <c r="B16" i="7"/>
  <c r="C16" i="7" s="1"/>
  <c r="P43" i="1"/>
  <c r="P44" i="1"/>
  <c r="P7" i="7" l="1"/>
  <c r="Q3" i="7"/>
  <c r="Q2" i="7"/>
  <c r="P8" i="7"/>
  <c r="Q8" i="7" s="1"/>
  <c r="I56" i="4" s="1"/>
  <c r="P13" i="7"/>
  <c r="B10" i="8"/>
  <c r="P14" i="7"/>
  <c r="Q14" i="7" s="1"/>
  <c r="P6" i="7"/>
  <c r="Q6" i="7" s="1"/>
  <c r="K77" i="4" s="1"/>
  <c r="B12" i="7"/>
  <c r="C12" i="7" s="1"/>
  <c r="P4" i="7"/>
  <c r="Q4" i="7" s="1"/>
  <c r="K65" i="4" s="1"/>
  <c r="P15" i="7"/>
  <c r="Q15" i="7" s="1"/>
  <c r="T133" i="6" s="1"/>
  <c r="Q84" i="6"/>
  <c r="B3" i="8"/>
  <c r="O36" i="4"/>
  <c r="C3" i="8" l="1"/>
  <c r="P8" i="6" s="1"/>
  <c r="P20" i="7"/>
  <c r="O56" i="4"/>
  <c r="T121" i="6"/>
  <c r="O69" i="4"/>
  <c r="T113" i="6"/>
  <c r="Q7" i="7"/>
  <c r="I69" i="4" s="1"/>
  <c r="P9" i="7"/>
  <c r="Q9" i="7" s="1"/>
  <c r="O17" i="7"/>
  <c r="B7" i="8"/>
  <c r="B8" i="8" s="1"/>
  <c r="B11" i="8"/>
  <c r="B12" i="8" s="1"/>
  <c r="O28" i="4"/>
  <c r="O19" i="4"/>
  <c r="O14" i="4"/>
  <c r="O9" i="4"/>
  <c r="G16" i="4"/>
  <c r="G26" i="4"/>
  <c r="F10" i="4"/>
  <c r="F23" i="4"/>
  <c r="C7" i="8" l="1"/>
  <c r="C8" i="8" s="1"/>
  <c r="P10" i="6" s="1"/>
  <c r="C11" i="8"/>
  <c r="C12" i="8" s="1"/>
  <c r="Q12" i="6" s="1"/>
  <c r="Q13" i="7"/>
  <c r="Q20" i="7"/>
  <c r="I119" i="6" s="1"/>
  <c r="D3" i="8"/>
  <c r="D7" i="8" s="1"/>
  <c r="B17" i="7"/>
  <c r="B15" i="7"/>
  <c r="C15" i="7" s="1"/>
  <c r="H70" i="6"/>
  <c r="B14" i="7"/>
  <c r="C14" i="7" s="1"/>
  <c r="C17" i="7" l="1"/>
  <c r="Q77" i="6" s="1"/>
  <c r="B19" i="7"/>
  <c r="B20" i="7" s="1"/>
  <c r="Q66" i="6"/>
  <c r="Q72" i="6"/>
  <c r="Q60" i="6"/>
</calcChain>
</file>

<file path=xl/sharedStrings.xml><?xml version="1.0" encoding="utf-8"?>
<sst xmlns="http://schemas.openxmlformats.org/spreadsheetml/2006/main" count="210" uniqueCount="162">
  <si>
    <t>Instructions</t>
  </si>
  <si>
    <t>Make a copy of the Toolbox for your unique facility or year and enable macros.</t>
  </si>
  <si>
    <t>This toolbox can be used to provide high-level results of current energy and water management.</t>
  </si>
  <si>
    <t>This toolbox can be used to provide high-level results of a full decarbonisation process on the energy, water and carbon emissions consumed/produced for your facility.</t>
  </si>
  <si>
    <r>
      <t xml:space="preserve">The </t>
    </r>
    <r>
      <rPr>
        <b/>
        <sz val="11"/>
        <color theme="4"/>
        <rFont val="Aptos Narrow"/>
        <family val="2"/>
        <scheme val="minor"/>
      </rPr>
      <t>Inputs</t>
    </r>
    <r>
      <rPr>
        <sz val="11"/>
        <color theme="1"/>
        <rFont val="Aptos Narrow"/>
        <family val="2"/>
        <scheme val="minor"/>
      </rPr>
      <t xml:space="preserve"> tab has small pieces of guidance where required to guide the calculation process.</t>
    </r>
  </si>
  <si>
    <t>For further clarification on how to use this toolbox please look at the manual.</t>
  </si>
  <si>
    <t>For more in depth analysis contact an experienced aquatics specialist team such as the Beca Aquatics team.</t>
  </si>
  <si>
    <t>Tab Summary</t>
  </si>
  <si>
    <t>Inputs</t>
  </si>
  <si>
    <t>Data is entered and visual representations of those inputs are shown immediately.</t>
  </si>
  <si>
    <t>Current Predicted Sankey</t>
  </si>
  <si>
    <r>
      <t xml:space="preserve">Based on the information entered into </t>
    </r>
    <r>
      <rPr>
        <b/>
        <i/>
        <sz val="11"/>
        <color theme="4"/>
        <rFont val="Aptos Narrow"/>
        <family val="2"/>
        <scheme val="minor"/>
      </rPr>
      <t>Inputs</t>
    </r>
    <r>
      <rPr>
        <i/>
        <sz val="11"/>
        <color theme="1"/>
        <rFont val="Aptos Narrow"/>
        <family val="2"/>
        <scheme val="minor"/>
      </rPr>
      <t xml:space="preserve"> an approximation for where your energy is going within your facility can be seen.</t>
    </r>
  </si>
  <si>
    <t>Decarb Comparison</t>
  </si>
  <si>
    <r>
      <t xml:space="preserve">Based on the information entered into </t>
    </r>
    <r>
      <rPr>
        <b/>
        <i/>
        <sz val="11"/>
        <color theme="4"/>
        <rFont val="Aptos Narrow"/>
        <family val="2"/>
        <scheme val="minor"/>
      </rPr>
      <t>Inputs</t>
    </r>
    <r>
      <rPr>
        <i/>
        <sz val="11"/>
        <color theme="1"/>
        <rFont val="Aptos Narrow"/>
        <family val="2"/>
        <scheme val="minor"/>
      </rPr>
      <t xml:space="preserve"> the result of a full decarbonisation process is visually shown.</t>
    </r>
  </si>
  <si>
    <t>Facility and Areas</t>
  </si>
  <si>
    <t>Pools</t>
  </si>
  <si>
    <t>Facility Name</t>
  </si>
  <si>
    <t>Name your facility</t>
  </si>
  <si>
    <t>Pool Type</t>
  </si>
  <si>
    <t>Pool Temp</t>
  </si>
  <si>
    <t>Pool Area</t>
  </si>
  <si>
    <t>In/Outdoor</t>
  </si>
  <si>
    <t>Covers</t>
  </si>
  <si>
    <t>Fill out the details about the pools in your facility that you can find</t>
  </si>
  <si>
    <t>Years</t>
  </si>
  <si>
    <t>Pick the year of data</t>
  </si>
  <si>
    <t>Pool 1</t>
  </si>
  <si>
    <t>Location</t>
  </si>
  <si>
    <t>Where is your facility</t>
  </si>
  <si>
    <t>Pool 2</t>
  </si>
  <si>
    <t>Site Area</t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</si>
  <si>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</si>
  <si>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>This info is helpful but not required</t>
  </si>
  <si>
    <t>Pool 3</t>
  </si>
  <si>
    <t>Enclosed Building Area</t>
  </si>
  <si>
    <t>Pool 4</t>
  </si>
  <si>
    <t>Pool Surface Area</t>
  </si>
  <si>
    <t>Pool 5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</si>
  <si>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</si>
  <si>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</si>
  <si>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</si>
  <si>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</si>
  <si>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</si>
  <si>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</si>
  <si>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</si>
  <si>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</si>
  <si>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</si>
  <si>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</si>
  <si>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</si>
  <si>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</si>
  <si>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</si>
  <si>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Enter the monthly energy and water bills into the top row and monetary row of each category</t>
  </si>
  <si>
    <t>ELECTRICITY</t>
  </si>
  <si>
    <t>kWh</t>
  </si>
  <si>
    <t>$ (excl GST)</t>
  </si>
  <si>
    <t>GAS</t>
  </si>
  <si>
    <t>Measured in :</t>
  </si>
  <si>
    <t>The 'Measured in' units you can change</t>
  </si>
  <si>
    <t>WATER</t>
  </si>
  <si>
    <t>m3</t>
  </si>
  <si>
    <t>Heat Recovery</t>
  </si>
  <si>
    <t>Energy per area</t>
  </si>
  <si>
    <t>Run Around Coil</t>
  </si>
  <si>
    <t>Unknown</t>
  </si>
  <si>
    <t>kWh/m^2</t>
  </si>
  <si>
    <t>Heat Exchanger</t>
  </si>
  <si>
    <t>Heating Wheel</t>
  </si>
  <si>
    <t>Submits and saves your information, data stays</t>
  </si>
  <si>
    <t>Clears your data for the year so that you can enter the next year of data</t>
  </si>
  <si>
    <t>Inputs Visual Representation</t>
  </si>
  <si>
    <t>Monthly Operational Costs</t>
  </si>
  <si>
    <t>Monthly Operational Consumption</t>
  </si>
  <si>
    <t>SUMMARY OF ELECTRIFICATION OF SITE</t>
  </si>
  <si>
    <t>Annual Energy Savings</t>
  </si>
  <si>
    <t>Annual Carbon Emission Savings</t>
  </si>
  <si>
    <t>Annual Operational Saving</t>
  </si>
  <si>
    <t>Annual Energy Consumption</t>
  </si>
  <si>
    <t>Annual Energy Breakdown</t>
  </si>
  <si>
    <t>Annual Carbon Emissions</t>
  </si>
  <si>
    <t>Annual Operational Cost</t>
  </si>
  <si>
    <t>Energy</t>
  </si>
  <si>
    <t>Existing</t>
  </si>
  <si>
    <t>Post electrification</t>
  </si>
  <si>
    <t>Outdoor Pool After Decarb</t>
  </si>
  <si>
    <t>Gas</t>
  </si>
  <si>
    <t>Electricity</t>
  </si>
  <si>
    <t>Carbon Emissions</t>
  </si>
  <si>
    <t>Based on 2024 emission factors</t>
  </si>
  <si>
    <t xml:space="preserve">LPG </t>
  </si>
  <si>
    <t>kg</t>
  </si>
  <si>
    <t>LPG conversion</t>
  </si>
  <si>
    <t>Natural Gas</t>
  </si>
  <si>
    <t>Cost</t>
  </si>
  <si>
    <t>Main Gas</t>
  </si>
  <si>
    <t>Split</t>
  </si>
  <si>
    <t>Split from Main</t>
  </si>
  <si>
    <t>Outdoor Pools Split</t>
  </si>
  <si>
    <t>DHW Gas</t>
  </si>
  <si>
    <t>Main</t>
  </si>
  <si>
    <t>Pool Heating</t>
  </si>
  <si>
    <t>Raw Outdoor Pool Heating</t>
  </si>
  <si>
    <t>DHW</t>
  </si>
  <si>
    <t>Pool Hall Ventilation</t>
  </si>
  <si>
    <t>Raw DHW</t>
  </si>
  <si>
    <t>Main Boiler Losses</t>
  </si>
  <si>
    <t>Boiler Efficiency</t>
  </si>
  <si>
    <t>Everything else</t>
  </si>
  <si>
    <t>DHW Boiler Losses</t>
  </si>
  <si>
    <t>Boiler Losses</t>
  </si>
  <si>
    <t>Unit</t>
  </si>
  <si>
    <t xml:space="preserve"> kWh</t>
  </si>
  <si>
    <t>Bought DHW</t>
  </si>
  <si>
    <t>COP</t>
  </si>
  <si>
    <t>Bought Pool Heating</t>
  </si>
  <si>
    <t>Changing Rooms Ventilation</t>
  </si>
  <si>
    <t>Boiler</t>
  </si>
  <si>
    <t>Decarb</t>
  </si>
  <si>
    <t>Electricity going to HP</t>
  </si>
  <si>
    <t>General Electricity</t>
  </si>
  <si>
    <t>Outdoor Pool Heating</t>
  </si>
  <si>
    <t>Heat Pump</t>
  </si>
  <si>
    <t>North Island (LPG)</t>
  </si>
  <si>
    <t>MJ</t>
  </si>
  <si>
    <t>kL</t>
  </si>
  <si>
    <t>Indoor</t>
  </si>
  <si>
    <t>Cold</t>
  </si>
  <si>
    <t>25m</t>
  </si>
  <si>
    <t>2018/19</t>
  </si>
  <si>
    <t>South Island (Natural Gas)</t>
  </si>
  <si>
    <t>Yes</t>
  </si>
  <si>
    <t>Outdoor</t>
  </si>
  <si>
    <t>33m</t>
  </si>
  <si>
    <t>2019/20</t>
  </si>
  <si>
    <t>No</t>
  </si>
  <si>
    <t>50m</t>
  </si>
  <si>
    <t>2020/21</t>
  </si>
  <si>
    <t>Partial</t>
  </si>
  <si>
    <t>Leisure</t>
  </si>
  <si>
    <t>2021/22</t>
  </si>
  <si>
    <t>LTS</t>
  </si>
  <si>
    <t>2022/23</t>
  </si>
  <si>
    <t>Spa</t>
  </si>
  <si>
    <t>2023/24</t>
  </si>
  <si>
    <t>Toddler's</t>
  </si>
  <si>
    <t>2024/25</t>
  </si>
  <si>
    <t>Diving</t>
  </si>
  <si>
    <t>2025/26</t>
  </si>
  <si>
    <t>Hydroslide Landing</t>
  </si>
  <si>
    <t>2026/27</t>
  </si>
  <si>
    <t>Splash Pad</t>
  </si>
  <si>
    <t>2027/28</t>
  </si>
  <si>
    <t>Hydrotherapy</t>
  </si>
  <si>
    <t>2028/29</t>
  </si>
  <si>
    <t>Warm Water</t>
  </si>
  <si>
    <t>2029/30</t>
  </si>
  <si>
    <t>2030/31</t>
  </si>
  <si>
    <t>2031/32</t>
  </si>
  <si>
    <t>2032/33</t>
  </si>
  <si>
    <t>2033/34</t>
  </si>
  <si>
    <t>2034/35</t>
  </si>
  <si>
    <t>N/A</t>
  </si>
  <si>
    <t>2035/36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</si>
</sst>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_-&quot;$&quot;* #,##0_-;\-&quot;$&quot;* #,##0_-;_-&quot;$&quot;* &quot;-&quot;??_-;_-@_-"/>
    <numFmt numFmtId="166" formatCode="&quot;$&quot;#,##0"/>
    <numFmt numFmtId="167" formatCode="_-* #,##0_-;\-* #,##0_-;_-* &quot;-&quot;??_-;_-@_-"/>
  </numFmts>
  <fonts count="22"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1"/>
      <color theme="6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36"/>
      <color theme="4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sz val="20"/>
      <color theme="6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4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36"/>
      <color theme="4"/>
      <name val="Aptos Narrow"/>
      <family val="2"/>
      <scheme val="minor"/>
    </font>
    <font>
      <sz val="28"/>
      <color theme="4"/>
      <name val="Aptos Narrow"/>
      <family val="2"/>
      <scheme val="minor"/>
    </font>
    <font>
      <b/>
      <sz val="48"/>
      <color theme="4"/>
      <name val="Aptos Narrow"/>
      <family val="2"/>
      <scheme val="minor"/>
    </font>
    <font>
      <sz val="20"/>
      <color theme="4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FF"/>
        <bgColor indexed="64"/>
      </patternFill>
    </fill>
  </fills>
  <borders count="33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medium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7">
    <xf numFmtId="0" fontId="0" fillId="0" borderId="0" xfId="0"/>
    <xf numFmtId="9" fontId="0" fillId="0" borderId="0" xfId="2" applyFont="1"/>
    <xf numFmtId="0" fontId="3" fillId="0" borderId="0" xfId="0" applyFont="1"/>
    <xf numFmtId="9" fontId="0" fillId="0" borderId="0" xfId="0" applyNumberFormat="1"/>
    <xf numFmtId="0" fontId="5" fillId="0" borderId="0" xfId="0" applyFont="1"/>
    <xf numFmtId="0" fontId="0" fillId="0" borderId="0" xfId="2" applyNumberFormat="1" applyFont="1"/>
    <xf numFmtId="164" fontId="0" fillId="0" borderId="0" xfId="0" applyNumberFormat="1"/>
    <xf numFmtId="3" fontId="0" fillId="0" borderId="0" xfId="0" applyNumberFormat="1"/>
    <xf numFmtId="0" fontId="0" fillId="0" borderId="0" xfId="0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3" fillId="2" borderId="0" xfId="0" applyFont="1" applyFill="1"/>
    <xf numFmtId="165" fontId="0" fillId="2" borderId="0" xfId="1" applyNumberFormat="1" applyFont="1" applyFill="1" applyBorder="1" applyProtection="1">
      <protection locked="0"/>
    </xf>
    <xf numFmtId="166" fontId="0" fillId="2" borderId="0" xfId="0" applyNumberFormat="1" applyFill="1" applyProtection="1"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6" fillId="2" borderId="0" xfId="0" applyFont="1" applyFill="1"/>
    <xf numFmtId="0" fontId="0" fillId="2" borderId="16" xfId="0" applyFill="1" applyBorder="1" applyProtection="1">
      <protection locked="0"/>
    </xf>
    <xf numFmtId="0" fontId="0" fillId="3" borderId="13" xfId="0" applyFill="1" applyBorder="1" applyProtection="1">
      <protection locked="0"/>
    </xf>
    <xf numFmtId="165" fontId="0" fillId="3" borderId="13" xfId="1" applyNumberFormat="1" applyFont="1" applyFill="1" applyBorder="1" applyProtection="1">
      <protection locked="0"/>
    </xf>
    <xf numFmtId="166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/>
    <xf numFmtId="0" fontId="6" fillId="2" borderId="12" xfId="0" applyFont="1" applyFill="1" applyBorder="1" applyAlignment="1">
      <alignment horizontal="center"/>
    </xf>
    <xf numFmtId="0" fontId="0" fillId="3" borderId="14" xfId="0" applyFill="1" applyBorder="1"/>
    <xf numFmtId="0" fontId="0" fillId="3" borderId="15" xfId="0" applyFill="1" applyBorder="1" applyAlignment="1">
      <alignment horizontal="center"/>
    </xf>
    <xf numFmtId="166" fontId="3" fillId="2" borderId="0" xfId="1" applyNumberFormat="1" applyFont="1" applyFill="1" applyBorder="1" applyProtection="1"/>
    <xf numFmtId="0" fontId="3" fillId="2" borderId="13" xfId="0" applyFont="1" applyFill="1" applyBorder="1"/>
    <xf numFmtId="44" fontId="3" fillId="2" borderId="13" xfId="1" applyFont="1" applyFill="1" applyBorder="1" applyProtection="1"/>
    <xf numFmtId="0" fontId="3" fillId="2" borderId="13" xfId="1" applyNumberFormat="1" applyFont="1" applyFill="1" applyBorder="1" applyProtection="1"/>
    <xf numFmtId="0" fontId="10" fillId="0" borderId="0" xfId="0" applyFont="1" applyAlignment="1">
      <alignment horizontal="center"/>
    </xf>
    <xf numFmtId="166" fontId="3" fillId="2" borderId="15" xfId="1" applyNumberFormat="1" applyFont="1" applyFill="1" applyBorder="1" applyProtection="1"/>
    <xf numFmtId="0" fontId="11" fillId="2" borderId="0" xfId="0" applyFont="1" applyFill="1" applyAlignment="1">
      <alignment horizontal="center" vertical="center"/>
    </xf>
    <xf numFmtId="0" fontId="0" fillId="2" borderId="16" xfId="0" applyFill="1" applyBorder="1"/>
    <xf numFmtId="166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Alignment="1">
      <alignment horizontal="left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16" fillId="0" borderId="0" xfId="0" applyFont="1"/>
    <xf numFmtId="44" fontId="0" fillId="0" borderId="0" xfId="1" applyFont="1"/>
    <xf numFmtId="165" fontId="0" fillId="0" borderId="0" xfId="0" applyNumberFormat="1"/>
    <xf numFmtId="165" fontId="0" fillId="0" borderId="0" xfId="1" applyNumberFormat="1" applyFont="1"/>
    <xf numFmtId="0" fontId="6" fillId="2" borderId="11" xfId="0" applyFont="1" applyFill="1" applyBorder="1" applyAlignment="1">
      <alignment horizontal="center" vertical="center"/>
    </xf>
    <xf numFmtId="0" fontId="17" fillId="2" borderId="0" xfId="0" applyFont="1" applyFill="1" applyAlignment="1">
      <alignment wrapText="1"/>
    </xf>
    <xf numFmtId="0" fontId="17" fillId="2" borderId="5" xfId="0" applyFont="1" applyFill="1" applyBorder="1" applyAlignment="1">
      <alignment wrapText="1"/>
    </xf>
    <xf numFmtId="0" fontId="18" fillId="2" borderId="0" xfId="0" applyFont="1" applyFill="1" applyAlignment="1">
      <alignment horizontal="center" vertical="center"/>
    </xf>
    <xf numFmtId="44" fontId="0" fillId="0" borderId="0" xfId="0" applyNumberFormat="1"/>
    <xf numFmtId="0" fontId="18" fillId="2" borderId="0" xfId="0" applyFont="1" applyFill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vertical="center"/>
    </xf>
    <xf numFmtId="43" fontId="0" fillId="3" borderId="13" xfId="3" applyFont="1" applyFill="1" applyBorder="1" applyProtection="1">
      <protection locked="0"/>
    </xf>
    <xf numFmtId="43" fontId="0" fillId="3" borderId="14" xfId="3" applyFont="1" applyFill="1" applyBorder="1" applyProtection="1">
      <protection locked="0"/>
    </xf>
    <xf numFmtId="167" fontId="3" fillId="2" borderId="15" xfId="3" applyNumberFormat="1" applyFont="1" applyFill="1" applyBorder="1"/>
    <xf numFmtId="44" fontId="0" fillId="3" borderId="13" xfId="1" applyFont="1" applyFill="1" applyBorder="1" applyProtection="1">
      <protection locked="0"/>
    </xf>
    <xf numFmtId="167" fontId="0" fillId="3" borderId="13" xfId="3" applyNumberFormat="1" applyFont="1" applyFill="1" applyBorder="1"/>
    <xf numFmtId="167" fontId="0" fillId="3" borderId="14" xfId="3" applyNumberFormat="1" applyFont="1" applyFill="1" applyBorder="1"/>
    <xf numFmtId="44" fontId="0" fillId="3" borderId="14" xfId="1" applyFont="1" applyFill="1" applyBorder="1" applyProtection="1">
      <protection locked="0"/>
    </xf>
    <xf numFmtId="165" fontId="20" fillId="2" borderId="7" xfId="0" applyNumberFormat="1" applyFont="1" applyFill="1" applyBorder="1" applyAlignment="1">
      <alignment vertical="center"/>
    </xf>
    <xf numFmtId="43" fontId="0" fillId="0" borderId="0" xfId="3" applyFont="1"/>
    <xf numFmtId="167" fontId="0" fillId="0" borderId="0" xfId="3" applyNumberFormat="1" applyFont="1"/>
    <xf numFmtId="167" fontId="0" fillId="0" borderId="0" xfId="0" applyNumberFormat="1"/>
    <xf numFmtId="43" fontId="0" fillId="0" borderId="0" xfId="0" applyNumberFormat="1"/>
    <xf numFmtId="0" fontId="12" fillId="2" borderId="0" xfId="0" applyFont="1" applyFill="1"/>
    <xf numFmtId="43" fontId="20" fillId="2" borderId="0" xfId="3" applyFont="1" applyFill="1" applyBorder="1" applyAlignment="1"/>
    <xf numFmtId="0" fontId="21" fillId="2" borderId="0" xfId="0" applyFont="1" applyFill="1"/>
    <xf numFmtId="0" fontId="20" fillId="2" borderId="0" xfId="0" applyFont="1" applyFill="1" applyAlignment="1">
      <alignment vertical="center"/>
    </xf>
    <xf numFmtId="0" fontId="18" fillId="2" borderId="2" xfId="0" applyFont="1" applyFill="1" applyBorder="1" applyAlignment="1">
      <alignment vertical="center"/>
    </xf>
    <xf numFmtId="43" fontId="20" fillId="2" borderId="2" xfId="3" applyFont="1" applyFill="1" applyBorder="1" applyAlignment="1"/>
    <xf numFmtId="0" fontId="18" fillId="2" borderId="4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0" fillId="2" borderId="7" xfId="0" applyFill="1" applyBorder="1" applyAlignment="1">
      <alignment horizontal="center"/>
    </xf>
    <xf numFmtId="0" fontId="20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0" fillId="2" borderId="30" xfId="0" applyFill="1" applyBorder="1" applyAlignment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13" xfId="0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3" fontId="20" fillId="2" borderId="0" xfId="0" applyNumberFormat="1" applyFont="1" applyFill="1" applyAlignment="1">
      <alignment horizontal="center" vertical="center"/>
    </xf>
    <xf numFmtId="165" fontId="20" fillId="2" borderId="0" xfId="0" applyNumberFormat="1" applyFont="1" applyFill="1" applyAlignment="1">
      <alignment horizontal="center" vertical="center"/>
    </xf>
    <xf numFmtId="165" fontId="20" fillId="2" borderId="7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167" fontId="20" fillId="2" borderId="2" xfId="3" applyNumberFormat="1" applyFont="1" applyFill="1" applyBorder="1" applyAlignment="1">
      <alignment horizontal="center"/>
    </xf>
    <xf numFmtId="167" fontId="20" fillId="2" borderId="0" xfId="3" applyNumberFormat="1" applyFont="1" applyFill="1" applyBorder="1" applyAlignment="1">
      <alignment horizontal="center"/>
    </xf>
    <xf numFmtId="43" fontId="20" fillId="2" borderId="2" xfId="3" applyFont="1" applyFill="1" applyBorder="1" applyAlignment="1">
      <alignment horizontal="center"/>
    </xf>
    <xf numFmtId="43" fontId="20" fillId="2" borderId="0" xfId="3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EF"/>
      <color rgb="FFFFFFCC"/>
      <color rgb="FFFFF3FF"/>
      <color rgb="FFFFE1FF"/>
      <color rgb="FFFFCCFF"/>
      <color rgb="FFE7EAD6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56455200073257"/>
          <c:y val="5.9649121539330302E-2"/>
          <c:w val="0.83087522990267793"/>
          <c:h val="0.843451946328074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Inputs!$E$27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Inputs!$F$20:$Q$20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Inputs!$F$31:$Q$31</c:f>
              <c:numCache>
                <c:formatCode>_-"$"* #,##0_-;\-"$"* #,##0_-;_-"$"* "-"??_-;_-@_-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0F1-4DD6-B4A7-6411B9352C84}"/>
            </c:ext>
          </c:extLst>
        </c:ser>
        <c:ser>
          <c:idx val="1"/>
          <c:order val="1"/>
          <c:tx>
            <c:strRef>
              <c:f>Inputs!$E$22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Inputs!$F$20:$Q$20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Inputs!$F$25:$Q$25</c:f>
              <c:numCache>
                <c:formatCode>_-"$"* #,##0_-;\-"$"* #,##0_-;_-"$"* "-"??_-;_-@_-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10F1-4DD6-B4A7-6411B935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73625312"/>
        <c:axId val="973624352"/>
      </c:barChart>
      <c:catAx>
        <c:axId val="97362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624352"/>
        <c:crosses val="autoZero"/>
        <c:auto val="1"/>
        <c:lblAlgn val="ctr"/>
        <c:lblOffset val="100"/>
        <c:noMultiLvlLbl val="0"/>
      </c:catAx>
      <c:valAx>
        <c:axId val="97362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/>
                    </a:solidFill>
                  </a:rPr>
                  <a:t>Cost ($)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3711290152058397E-2"/>
              <c:y val="0.378741748550142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6253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4995633147627194"/>
          <c:y val="1.7818040822364216E-3"/>
          <c:w val="0.24808246341037379"/>
          <c:h val="9.6887237896299327E-2"/>
        </c:manualLayout>
      </c:layout>
      <c:overlay val="1"/>
      <c:spPr>
        <a:solidFill>
          <a:schemeClr val="bg1"/>
        </a:solidFill>
        <a:ln w="158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7484859061214"/>
          <c:y val="5.8486591103602957E-2"/>
          <c:w val="0.84494878958432973"/>
          <c:h val="0.843019365032492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Inputs!$E$27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Inputs!$F$20:$Q$20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Inputs!$F$30:$Q$30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1-4E9C-A353-23EDB485060A}"/>
            </c:ext>
          </c:extLst>
        </c:ser>
        <c:ser>
          <c:idx val="1"/>
          <c:order val="1"/>
          <c:tx>
            <c:strRef>
              <c:f>Inputs!$E$22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Inputs!$F$20:$Q$20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Inputs!$F$24:$Q$24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37B1-4E9C-A353-23EDB4850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64411936"/>
        <c:axId val="464413856"/>
      </c:barChart>
      <c:catAx>
        <c:axId val="46441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13856"/>
        <c:crosses val="autoZero"/>
        <c:auto val="1"/>
        <c:lblAlgn val="ctr"/>
        <c:lblOffset val="100"/>
        <c:noMultiLvlLbl val="0"/>
      </c:catAx>
      <c:valAx>
        <c:axId val="4644138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1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951735396408549"/>
          <c:y val="3.5397415566809265E-3"/>
          <c:w val="0.22881084534033644"/>
          <c:h val="9.7903767351157314E-2"/>
        </c:manualLayout>
      </c:layout>
      <c:overlay val="1"/>
      <c:spPr>
        <a:solidFill>
          <a:schemeClr val="bg1"/>
        </a:solidFill>
        <a:ln w="158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7538736555225"/>
          <c:y val="4.6081304159939468E-2"/>
          <c:w val="0.83558077323424773"/>
          <c:h val="0.876337131753344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Inputs!$E$33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Inputs!$F$20:$Q$20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Inputs!$F$36:$Q$36</c:f>
              <c:numCache>
                <c:formatCode>_("$"* #,##0.00_);_("$"* \(#,##0.00\);_("$"*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E63-4F79-8AE1-EE7CE658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5409360"/>
        <c:axId val="540088752"/>
      </c:barChart>
      <c:catAx>
        <c:axId val="96540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088752"/>
        <c:crosses val="autoZero"/>
        <c:auto val="1"/>
        <c:lblAlgn val="ctr"/>
        <c:lblOffset val="100"/>
        <c:noMultiLvlLbl val="0"/>
      </c:catAx>
      <c:valAx>
        <c:axId val="540088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Cost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($)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2497239721463981E-2"/>
              <c:y val="0.391093897012859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40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7721478502565811"/>
          <c:y val="1.723001677682611E-3"/>
          <c:w val="0.21970923541283013"/>
          <c:h val="0.10084895769070409"/>
        </c:manualLayout>
      </c:layout>
      <c:overlay val="1"/>
      <c:spPr>
        <a:noFill/>
        <a:ln w="158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0243542551623"/>
          <c:y val="4.9794529259296616E-2"/>
          <c:w val="0.84650225998040862"/>
          <c:h val="0.87262392933736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Inputs!$E$33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Inputs!$F$20:$Q$20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Inputs!$F$35:$Q$35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61-4775-A7E3-F33BE7B92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6933936"/>
        <c:axId val="1396931536"/>
      </c:barChart>
      <c:catAx>
        <c:axId val="139693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931536"/>
        <c:crosses val="autoZero"/>
        <c:auto val="1"/>
        <c:lblAlgn val="ctr"/>
        <c:lblOffset val="100"/>
        <c:noMultiLvlLbl val="0"/>
      </c:catAx>
      <c:valAx>
        <c:axId val="1396931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m3</a:t>
                </a:r>
              </a:p>
            </c:rich>
          </c:tx>
          <c:layout>
            <c:manualLayout>
              <c:xMode val="edge"/>
              <c:yMode val="edge"/>
              <c:x val="1.8752101686184935E-2"/>
              <c:y val="0.3974527768153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93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8190959972394269"/>
          <c:y val="1.0554953738017862E-3"/>
          <c:w val="0.21504179403103238"/>
          <c:h val="0.11370734512619039"/>
        </c:manualLayout>
      </c:layout>
      <c:overlay val="1"/>
      <c:spPr>
        <a:noFill/>
        <a:ln w="158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28158828065453E-2"/>
          <c:y val="2.6226924408847531E-2"/>
          <c:w val="0.92427184117193439"/>
          <c:h val="0.91369662312753608"/>
        </c:manualLayout>
      </c:layout>
      <c:doughnutChart>
        <c:varyColors val="1"/>
        <c:ser>
          <c:idx val="0"/>
          <c:order val="0"/>
          <c:tx>
            <c:v>Natural Gas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explosion val="2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A7-4FAB-9DC2-71F2944A6307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A7-4FAB-9DC2-71F2944A63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(Inputs!$E$27,Inputs!$E$22)</c15:sqref>
                  </c15:fullRef>
                </c:ext>
              </c:extLst>
              <c:f>Inputs!$E$22</c:f>
              <c:strCache>
                <c:ptCount val="1"/>
                <c:pt idx="0">
                  <c:v>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(Inputs!$S$30,Inputs!$S$24)</c15:sqref>
                  </c15:fullRef>
                </c:ext>
              </c:extLst>
              <c:f>Inputs!$S$24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Inputs!$S$30</c15:sqref>
                  <c15:spPr xmlns:c15="http://schemas.microsoft.com/office/drawing/2012/chart">
                    <a:solidFill>
                      <a:schemeClr val="accent1">
                        <a:lumMod val="40000"/>
                        <a:lumOff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-1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8767-4483-86DC-EC3491E8717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A1A7-4FAB-9DC2-71F2944A6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1905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2880486787542"/>
          <c:y val="1.2390859950780887E-2"/>
          <c:w val="0.50468672889218069"/>
          <c:h val="0.75762288630569685"/>
        </c:manualLayout>
      </c:layout>
      <c:doughnutChart>
        <c:varyColors val="1"/>
        <c:ser>
          <c:idx val="0"/>
          <c:order val="0"/>
          <c:tx>
            <c:v>Natural Gas</c:v>
          </c:tx>
          <c:dPt>
            <c:idx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6E-4EA6-A7C6-1128A86C671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6E-4EA6-A7C6-1128A86C6714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E-4EA6-A7C6-1128A86C6714}"/>
                </c:ext>
              </c:extLst>
            </c:dLbl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E-4EA6-A7C6-1128A86C6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Gas</c:v>
              </c:pt>
              <c:pt idx="1">
                <c:v> Electricity</c:v>
              </c:pt>
            </c:strLit>
          </c:cat>
          <c:val>
            <c:numRef>
              <c:f>(Inputs!$S$30,Inputs!$S$24)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E-4EA6-A7C6-1128A86C6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355325465564191"/>
          <c:y val="0.89457230133554522"/>
          <c:w val="0.43446293066880332"/>
          <c:h val="0.10514552588510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1905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53901730182313"/>
          <c:y val="4.6712962962962977E-2"/>
          <c:w val="0.74821980725876114"/>
          <c:h val="0.7216855766413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'Decarb graph data'!$A$2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9A-48E0-A090-DCF0745933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'Decarb graph data'!$B$1:$C$1</c:f>
              <c:strCache>
                <c:ptCount val="2"/>
                <c:pt idx="0">
                  <c:v>Existing</c:v>
                </c:pt>
                <c:pt idx="1">
                  <c:v>Post electrification</c:v>
                </c:pt>
              </c:strCache>
            </c:strRef>
          </c:cat>
          <c:val>
            <c:numRef>
              <c:f>'Decarb graph data'!$B$2:$C$2</c:f>
              <c:numCache>
                <c:formatCode>#,##0_ ;\-#,##0\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A-48E0-A090-DCF074593369}"/>
            </c:ext>
          </c:extLst>
        </c:ser>
        <c:ser>
          <c:idx val="1"/>
          <c:order val="1"/>
          <c:tx>
            <c:strRef>
              <c:f>'Decarb graph data'!$A$3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'Decarb graph data'!$B$1:$C$1</c:f>
              <c:strCache>
                <c:ptCount val="2"/>
                <c:pt idx="0">
                  <c:v>Existing</c:v>
                </c:pt>
                <c:pt idx="1">
                  <c:v>Post electrification</c:v>
                </c:pt>
              </c:strCache>
            </c:strRef>
          </c:cat>
          <c:val>
            <c:numRef>
              <c:f>'Decarb graph data'!$B$3:$C$3</c:f>
              <c:numCache>
                <c:formatCode>#,##0_ ;\-#,##0\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A-48E0-A090-DCF07459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8207199"/>
        <c:axId val="2058209119"/>
      </c:barChart>
      <c:catAx>
        <c:axId val="205820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209119"/>
        <c:crosses val="autoZero"/>
        <c:auto val="1"/>
        <c:lblAlgn val="ctr"/>
        <c:lblOffset val="100"/>
        <c:noMultiLvlLbl val="0"/>
      </c:catAx>
      <c:valAx>
        <c:axId val="2058209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Energy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(kWh)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1553331279237303E-2"/>
              <c:y val="0.21105679498396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20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52616030670781"/>
          <c:y val="0.88436306990655467"/>
          <c:w val="0.3261285683404636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14344997858025"/>
          <c:y val="6.863004131569006E-2"/>
          <c:w val="0.74141996555770728"/>
          <c:h val="0.71244634155968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'Decarb graph data'!$A$6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F0-4963-8A24-3BB4393AF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'Decarb graph data'!$B$5:$C$5</c:f>
              <c:strCache>
                <c:ptCount val="2"/>
                <c:pt idx="0">
                  <c:v>Existing</c:v>
                </c:pt>
                <c:pt idx="1">
                  <c:v>Post electrification</c:v>
                </c:pt>
              </c:strCache>
            </c:strRef>
          </c:cat>
          <c:val>
            <c:numRef>
              <c:f>'Decarb graph data'!$B$6:$C$6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0-4963-8A24-3BB4393AF3AC}"/>
            </c:ext>
          </c:extLst>
        </c:ser>
        <c:ser>
          <c:idx val="1"/>
          <c:order val="1"/>
          <c:tx>
            <c:strRef>
              <c:f>'Decarb graph data'!$A$7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'Decarb graph data'!$B$5:$C$5</c:f>
              <c:strCache>
                <c:ptCount val="2"/>
                <c:pt idx="0">
                  <c:v>Existing</c:v>
                </c:pt>
                <c:pt idx="1">
                  <c:v>Post electrification</c:v>
                </c:pt>
              </c:strCache>
            </c:strRef>
          </c:cat>
          <c:val>
            <c:numRef>
              <c:f>'Decarb graph data'!$B$7:$C$7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0-4963-8A24-3BB4393AF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601232"/>
        <c:axId val="1993597872"/>
      </c:barChart>
      <c:catAx>
        <c:axId val="199360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597872"/>
        <c:crosses val="autoZero"/>
        <c:auto val="1"/>
        <c:lblAlgn val="ctr"/>
        <c:lblOffset val="100"/>
        <c:noMultiLvlLbl val="0"/>
      </c:catAx>
      <c:valAx>
        <c:axId val="1993597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  <a:latin typeface="+mn-lt"/>
                  </a:rPr>
                  <a:t>Carbon</a:t>
                </a:r>
                <a:r>
                  <a:rPr lang="en-US" sz="1000" b="0" baseline="0">
                    <a:solidFill>
                      <a:sysClr val="windowText" lastClr="000000"/>
                    </a:solidFill>
                    <a:latin typeface="+mn-lt"/>
                  </a:rPr>
                  <a:t> Emissions (</a:t>
                </a:r>
                <a:r>
                  <a:rPr lang="en-NZ" sz="1000" b="0" i="0" u="none" strike="noStrike" baseline="0">
                    <a:solidFill>
                      <a:sysClr val="windowText" lastClr="000000"/>
                    </a:solidFill>
                    <a:effectLst/>
                    <a:latin typeface="+mn-lt"/>
                  </a:rPr>
                  <a:t>kg CO₂-e)</a:t>
                </a:r>
                <a:endParaRPr lang="en-US" sz="1000" b="0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7.4764839797988619E-2"/>
              <c:y val="0.140760837172877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6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989130660052916"/>
          <c:y val="0.9025754440288799"/>
          <c:w val="0.298372826426379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14344997858025"/>
          <c:y val="6.863004131569006E-2"/>
          <c:w val="0.74141996555770728"/>
          <c:h val="0.71244634155968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'Decarb graph data'!$A$6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C3-43BC-B4F4-E70383CD65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'Decarb graph data'!$B$5:$C$5</c:f>
              <c:strCache>
                <c:ptCount val="2"/>
                <c:pt idx="0">
                  <c:v>Existing</c:v>
                </c:pt>
                <c:pt idx="1">
                  <c:v>Post electrification</c:v>
                </c:pt>
              </c:strCache>
            </c:strRef>
          </c:cat>
          <c:val>
            <c:numRef>
              <c:f>'Decarb graph data'!$B$10:$C$10</c:f>
              <c:numCache>
                <c:formatCode>_("$"* #,##0.00_);_("$"* \(#,##0.00\);_("$"* "-"??_);_(@_)</c:formatCode>
                <c:ptCount val="2"/>
                <c:pt idx="0" formatCode="_-&quot;$&quot;* #,##0_-;\-&quot;$&quot;* #,##0_-;_-&quot;$&quot;* &quot;-&quot;??_-;_-@_-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C3-43BC-B4F4-E70383CD650A}"/>
            </c:ext>
          </c:extLst>
        </c:ser>
        <c:ser>
          <c:idx val="1"/>
          <c:order val="1"/>
          <c:tx>
            <c:strRef>
              <c:f>'Decarb graph data'!$A$7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'Decarb graph data'!$B$5:$C$5</c:f>
              <c:strCache>
                <c:ptCount val="2"/>
                <c:pt idx="0">
                  <c:v>Existing</c:v>
                </c:pt>
                <c:pt idx="1">
                  <c:v>Post electrification</c:v>
                </c:pt>
              </c:strCache>
            </c:strRef>
          </c:cat>
          <c:val>
            <c:numRef>
              <c:f>'Decarb graph data'!$B$11:$C$11</c:f>
              <c:numCache>
                <c:formatCode>_-"$"* #,##0_-;\-"$"* #,##0_-;_-"$"*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C3-43BC-B4F4-E70383CD6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601232"/>
        <c:axId val="1993597872"/>
      </c:barChart>
      <c:catAx>
        <c:axId val="199360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597872"/>
        <c:crosses val="autoZero"/>
        <c:auto val="1"/>
        <c:lblAlgn val="ctr"/>
        <c:lblOffset val="100"/>
        <c:noMultiLvlLbl val="0"/>
      </c:catAx>
      <c:valAx>
        <c:axId val="1993597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  <a:latin typeface="+mn-lt"/>
                  </a:rPr>
                  <a:t>Cost</a:t>
                </a:r>
                <a:r>
                  <a:rPr lang="en-US" sz="1000" b="0" baseline="0">
                    <a:solidFill>
                      <a:sysClr val="windowText" lastClr="000000"/>
                    </a:solidFill>
                    <a:latin typeface="+mn-lt"/>
                  </a:rPr>
                  <a:t> ($)</a:t>
                </a:r>
                <a:endParaRPr lang="en-US" sz="1000" b="0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8.5881715222714289E-2"/>
              <c:y val="0.30296176592560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6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989130660052916"/>
          <c:y val="0.9025754440288799"/>
          <c:w val="0.298372826426379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6.xml"/><Relationship Id="rId7" Type="http://schemas.openxmlformats.org/officeDocument/2006/relationships/chart" Target="../charts/chart9.xml"/><Relationship Id="rId2" Type="http://schemas.openxmlformats.org/officeDocument/2006/relationships/image" Target="../media/image4.png"/><Relationship Id="rId1" Type="http://schemas.openxmlformats.org/officeDocument/2006/relationships/chart" Target="../charts/chart5.xml"/><Relationship Id="rId6" Type="http://schemas.openxmlformats.org/officeDocument/2006/relationships/image" Target="../media/image5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46</xdr:row>
          <xdr:rowOff>104775</xdr:rowOff>
        </xdr:from>
        <xdr:to>
          <xdr:col>5</xdr:col>
          <xdr:colOff>0</xdr:colOff>
          <xdr:row>49</xdr:row>
          <xdr:rowOff>85725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1" i="0" u="none" strike="noStrike" baseline="0">
                  <a:solidFill>
                    <a:srgbClr val="000000"/>
                  </a:solidFill>
                  <a:latin typeface="Aptos Narrow"/>
                </a:rPr>
                <a:t>Submit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438150</xdr:colOff>
          <xdr:row>46</xdr:row>
          <xdr:rowOff>95250</xdr:rowOff>
        </xdr:from>
        <xdr:to>
          <xdr:col>18</xdr:col>
          <xdr:colOff>990600</xdr:colOff>
          <xdr:row>49</xdr:row>
          <xdr:rowOff>57150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1" i="0" u="none" strike="noStrike" baseline="0">
                  <a:solidFill>
                    <a:srgbClr val="000000"/>
                  </a:solidFill>
                  <a:latin typeface="Aptos Narrow"/>
                </a:rPr>
                <a:t>Clear annual data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1610</xdr:colOff>
      <xdr:row>61</xdr:row>
      <xdr:rowOff>3713</xdr:rowOff>
    </xdr:from>
    <xdr:to>
      <xdr:col>10</xdr:col>
      <xdr:colOff>0</xdr:colOff>
      <xdr:row>77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118A76-BA6D-67D4-F02C-7617783C7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1765</xdr:colOff>
      <xdr:row>61</xdr:row>
      <xdr:rowOff>6269</xdr:rowOff>
    </xdr:from>
    <xdr:to>
      <xdr:col>19</xdr:col>
      <xdr:colOff>166181</xdr:colOff>
      <xdr:row>77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DE12FD3-30ED-431E-DB85-D46026054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5603</xdr:colOff>
      <xdr:row>78</xdr:row>
      <xdr:rowOff>0</xdr:rowOff>
    </xdr:from>
    <xdr:to>
      <xdr:col>10</xdr:col>
      <xdr:colOff>0</xdr:colOff>
      <xdr:row>95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66A2B58-F847-3647-096D-37EE026A6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6851</xdr:colOff>
      <xdr:row>78</xdr:row>
      <xdr:rowOff>4646</xdr:rowOff>
    </xdr:from>
    <xdr:to>
      <xdr:col>20</xdr:col>
      <xdr:colOff>0</xdr:colOff>
      <xdr:row>95</xdr:row>
      <xdr:rowOff>4647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8C0F166-6666-6EF0-6E2B-092212653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60158</xdr:colOff>
      <xdr:row>13</xdr:row>
      <xdr:rowOff>130342</xdr:rowOff>
    </xdr:from>
    <xdr:to>
      <xdr:col>8</xdr:col>
      <xdr:colOff>6569</xdr:colOff>
      <xdr:row>13</xdr:row>
      <xdr:rowOff>144517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F327D08-1950-3D94-94C5-877A7AF1288E}"/>
            </a:ext>
          </a:extLst>
        </xdr:cNvPr>
        <xdr:cNvCxnSpPr/>
      </xdr:nvCxnSpPr>
      <xdr:spPr>
        <a:xfrm flipH="1" flipV="1">
          <a:off x="6280968" y="3060101"/>
          <a:ext cx="820084" cy="14175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80210</xdr:colOff>
      <xdr:row>14</xdr:row>
      <xdr:rowOff>39413</xdr:rowOff>
    </xdr:from>
    <xdr:to>
      <xdr:col>7</xdr:col>
      <xdr:colOff>867104</xdr:colOff>
      <xdr:row>14</xdr:row>
      <xdr:rowOff>100263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4F2CA064-A19B-5E1E-C5FC-D95E5B121764}"/>
            </a:ext>
          </a:extLst>
        </xdr:cNvPr>
        <xdr:cNvCxnSpPr/>
      </xdr:nvCxnSpPr>
      <xdr:spPr>
        <a:xfrm flipH="1">
          <a:off x="6301020" y="3179379"/>
          <a:ext cx="786894" cy="60850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54429</xdr:colOff>
      <xdr:row>12</xdr:row>
      <xdr:rowOff>136071</xdr:rowOff>
    </xdr:from>
    <xdr:to>
      <xdr:col>8</xdr:col>
      <xdr:colOff>0</xdr:colOff>
      <xdr:row>13</xdr:row>
      <xdr:rowOff>78827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3A7E321C-6B3C-254B-5219-64E80D510DFB}"/>
            </a:ext>
          </a:extLst>
        </xdr:cNvPr>
        <xdr:cNvCxnSpPr/>
      </xdr:nvCxnSpPr>
      <xdr:spPr>
        <a:xfrm flipH="1" flipV="1">
          <a:off x="6275239" y="2855623"/>
          <a:ext cx="819244" cy="152963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27214</xdr:colOff>
      <xdr:row>48</xdr:row>
      <xdr:rowOff>0</xdr:rowOff>
    </xdr:from>
    <xdr:to>
      <xdr:col>5</xdr:col>
      <xdr:colOff>781706</xdr:colOff>
      <xdr:row>48</xdr:row>
      <xdr:rowOff>6569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227AC3FD-EE4A-3399-80AE-6AFD9120CD52}"/>
            </a:ext>
          </a:extLst>
        </xdr:cNvPr>
        <xdr:cNvCxnSpPr/>
      </xdr:nvCxnSpPr>
      <xdr:spPr>
        <a:xfrm flipH="1">
          <a:off x="4684611" y="8368862"/>
          <a:ext cx="754492" cy="6569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801414</xdr:colOff>
      <xdr:row>47</xdr:row>
      <xdr:rowOff>176892</xdr:rowOff>
    </xdr:from>
    <xdr:to>
      <xdr:col>14</xdr:col>
      <xdr:colOff>408214</xdr:colOff>
      <xdr:row>47</xdr:row>
      <xdr:rowOff>177362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B9952759-1112-6919-AA34-EB9B2826A760}"/>
            </a:ext>
          </a:extLst>
        </xdr:cNvPr>
        <xdr:cNvCxnSpPr/>
      </xdr:nvCxnSpPr>
      <xdr:spPr>
        <a:xfrm flipV="1">
          <a:off x="10871638" y="8355254"/>
          <a:ext cx="1170214" cy="470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1279072</xdr:colOff>
      <xdr:row>28</xdr:row>
      <xdr:rowOff>136071</xdr:rowOff>
    </xdr:from>
    <xdr:to>
      <xdr:col>3</xdr:col>
      <xdr:colOff>163285</xdr:colOff>
      <xdr:row>30</xdr:row>
      <xdr:rowOff>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FF29EDFD-B47B-C991-D7B2-64BB01F6B204}"/>
            </a:ext>
          </a:extLst>
        </xdr:cNvPr>
        <xdr:cNvCxnSpPr/>
      </xdr:nvCxnSpPr>
      <xdr:spPr>
        <a:xfrm flipV="1">
          <a:off x="1749719" y="8551689"/>
          <a:ext cx="385801" cy="256135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1279072</xdr:colOff>
      <xdr:row>33</xdr:row>
      <xdr:rowOff>13607</xdr:rowOff>
    </xdr:from>
    <xdr:to>
      <xdr:col>3</xdr:col>
      <xdr:colOff>163285</xdr:colOff>
      <xdr:row>34</xdr:row>
      <xdr:rowOff>54429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19DE6BFC-12D7-649F-9DD4-AF38FFA74BEA}"/>
            </a:ext>
          </a:extLst>
        </xdr:cNvPr>
        <xdr:cNvCxnSpPr/>
      </xdr:nvCxnSpPr>
      <xdr:spPr>
        <a:xfrm>
          <a:off x="3034393" y="6123214"/>
          <a:ext cx="326571" cy="231322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16331</xdr:colOff>
      <xdr:row>1</xdr:row>
      <xdr:rowOff>191775</xdr:rowOff>
    </xdr:from>
    <xdr:to>
      <xdr:col>5</xdr:col>
      <xdr:colOff>420585</xdr:colOff>
      <xdr:row>1</xdr:row>
      <xdr:rowOff>1602382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A831AE-491D-4843-AA6C-AB740598A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78" y="382275"/>
          <a:ext cx="3373813" cy="1410607"/>
        </a:xfrm>
        <a:prstGeom prst="rect">
          <a:avLst/>
        </a:prstGeom>
      </xdr:spPr>
    </xdr:pic>
    <xdr:clientData/>
  </xdr:twoCellAnchor>
  <xdr:oneCellAnchor>
    <xdr:from>
      <xdr:col>2</xdr:col>
      <xdr:colOff>53951</xdr:colOff>
      <xdr:row>53</xdr:row>
      <xdr:rowOff>179768</xdr:rowOff>
    </xdr:from>
    <xdr:ext cx="3385456" cy="1410607"/>
    <xdr:pic>
      <xdr:nvPicPr>
        <xdr:cNvPr id="9" name="Picture 8">
          <a:extLst>
            <a:ext uri="{FF2B5EF4-FFF2-40B4-BE49-F238E27FC236}">
              <a16:creationId xmlns:a16="http://schemas.microsoft.com/office/drawing/2014/main" id="{69BDD118-65BA-40BC-932D-FFE15EF72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98" y="12102827"/>
          <a:ext cx="3385456" cy="141060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942278</xdr:colOff>
      <xdr:row>1</xdr:row>
      <xdr:rowOff>72850</xdr:rowOff>
    </xdr:from>
    <xdr:to>
      <xdr:col>19</xdr:col>
      <xdr:colOff>85024</xdr:colOff>
      <xdr:row>41</xdr:row>
      <xdr:rowOff>140885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146305-D263-2CDC-1565-7C5A93C621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1"/>
        <a:stretch>
          <a:fillRect/>
        </a:stretch>
      </xdr:blipFill>
      <xdr:spPr>
        <a:xfrm>
          <a:off x="1927623" y="2194626"/>
          <a:ext cx="12293815" cy="7825983"/>
        </a:xfrm>
        <a:prstGeom prst="rect">
          <a:avLst/>
        </a:prstGeom>
      </xdr:spPr>
    </xdr:pic>
    <xdr:clientData/>
  </xdr:twoCellAnchor>
  <xdr:twoCellAnchor>
    <xdr:from>
      <xdr:col>16</xdr:col>
      <xdr:colOff>650422</xdr:colOff>
      <xdr:row>32</xdr:row>
      <xdr:rowOff>119742</xdr:rowOff>
    </xdr:from>
    <xdr:to>
      <xdr:col>18</xdr:col>
      <xdr:colOff>190500</xdr:colOff>
      <xdr:row>34</xdr:row>
      <xdr:rowOff>83002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B810E9A-FF72-3B16-7EE1-34E0B53CA027}"/>
            </a:ext>
          </a:extLst>
        </xdr:cNvPr>
        <xdr:cNvSpPr txBox="1"/>
      </xdr:nvSpPr>
      <xdr:spPr>
        <a:xfrm>
          <a:off x="11495315" y="7671706"/>
          <a:ext cx="10096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/</a:t>
          </a:r>
          <a:r>
            <a:rPr lang="en-US" sz="1600" b="1" baseline="0"/>
            <a:t> FOH</a:t>
          </a:r>
          <a:endParaRPr lang="en-US" sz="1600" b="1"/>
        </a:p>
      </xdr:txBody>
    </xdr:sp>
    <xdr:clientData/>
  </xdr:twoCellAnchor>
  <xdr:twoCellAnchor>
    <xdr:from>
      <xdr:col>1</xdr:col>
      <xdr:colOff>13606</xdr:colOff>
      <xdr:row>1</xdr:row>
      <xdr:rowOff>4081</xdr:rowOff>
    </xdr:from>
    <xdr:to>
      <xdr:col>21</xdr:col>
      <xdr:colOff>0</xdr:colOff>
      <xdr:row>4</xdr:row>
      <xdr:rowOff>81641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CE67016-CDE9-6EFE-B0E5-9CC618A99F09}"/>
            </a:ext>
          </a:extLst>
        </xdr:cNvPr>
        <xdr:cNvSpPr txBox="1"/>
      </xdr:nvSpPr>
      <xdr:spPr>
        <a:xfrm>
          <a:off x="258535" y="2126795"/>
          <a:ext cx="15131144" cy="649060"/>
        </a:xfrm>
        <a:prstGeom prst="rect">
          <a:avLst/>
        </a:prstGeom>
        <a:solidFill>
          <a:schemeClr val="lt1"/>
        </a:solidFill>
        <a:ln w="254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600" b="1">
              <a:solidFill>
                <a:sysClr val="windowText" lastClr="000000"/>
              </a:solidFill>
            </a:rPr>
            <a:t>Estimated Indoor</a:t>
          </a:r>
          <a:r>
            <a:rPr lang="en-US" sz="3600" b="1" baseline="0">
              <a:solidFill>
                <a:sysClr val="windowText" lastClr="000000"/>
              </a:solidFill>
            </a:rPr>
            <a:t> Pools Energy Breakdown</a:t>
          </a:r>
          <a:endParaRPr lang="en-US" sz="36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1251857</xdr:colOff>
      <xdr:row>45</xdr:row>
      <xdr:rowOff>13607</xdr:rowOff>
    </xdr:from>
    <xdr:to>
      <xdr:col>17</xdr:col>
      <xdr:colOff>176891</xdr:colOff>
      <xdr:row>86</xdr:row>
      <xdr:rowOff>149679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1497B0-C129-2436-8EC7-BAEF351F7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71" y="12872357"/>
          <a:ext cx="10572749" cy="8654143"/>
        </a:xfrm>
        <a:prstGeom prst="rect">
          <a:avLst/>
        </a:prstGeom>
      </xdr:spPr>
    </xdr:pic>
    <xdr:clientData/>
  </xdr:twoCellAnchor>
  <xdr:twoCellAnchor>
    <xdr:from>
      <xdr:col>1</xdr:col>
      <xdr:colOff>5440</xdr:colOff>
      <xdr:row>45</xdr:row>
      <xdr:rowOff>0</xdr:rowOff>
    </xdr:from>
    <xdr:to>
      <xdr:col>21</xdr:col>
      <xdr:colOff>0</xdr:colOff>
      <xdr:row>48</xdr:row>
      <xdr:rowOff>163284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B37E564-9ACD-43C1-9CAE-3463F5DF2C41}"/>
            </a:ext>
          </a:extLst>
        </xdr:cNvPr>
        <xdr:cNvSpPr txBox="1"/>
      </xdr:nvSpPr>
      <xdr:spPr>
        <a:xfrm>
          <a:off x="250369" y="12858750"/>
          <a:ext cx="15139310" cy="734784"/>
        </a:xfrm>
        <a:prstGeom prst="rect">
          <a:avLst/>
        </a:prstGeom>
        <a:solidFill>
          <a:schemeClr val="lt1"/>
        </a:solidFill>
        <a:ln w="254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 b="1">
              <a:solidFill>
                <a:sysClr val="windowText" lastClr="000000"/>
              </a:solidFill>
            </a:rPr>
            <a:t>Estimated Outdoor</a:t>
          </a:r>
          <a:r>
            <a:rPr lang="en-US" sz="3600" b="1" baseline="0">
              <a:solidFill>
                <a:sysClr val="windowText" lastClr="000000"/>
              </a:solidFill>
            </a:rPr>
            <a:t> Pools Energy Breakdown</a:t>
          </a:r>
          <a:endParaRPr lang="en-US" sz="36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139474</xdr:colOff>
      <xdr:row>0</xdr:row>
      <xdr:rowOff>710973</xdr:rowOff>
    </xdr:from>
    <xdr:to>
      <xdr:col>3</xdr:col>
      <xdr:colOff>1658276</xdr:colOff>
      <xdr:row>0</xdr:row>
      <xdr:rowOff>1778000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6902C42-322B-4474-9CCF-DA0A8EDC1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3" t="24116"/>
        <a:stretch>
          <a:fillRect/>
        </a:stretch>
      </xdr:blipFill>
      <xdr:spPr>
        <a:xfrm>
          <a:off x="1119188" y="710973"/>
          <a:ext cx="3001981" cy="1067027"/>
        </a:xfrm>
        <a:prstGeom prst="rect">
          <a:avLst/>
        </a:prstGeom>
      </xdr:spPr>
    </xdr:pic>
    <xdr:clientData/>
  </xdr:twoCellAnchor>
  <xdr:oneCellAnchor>
    <xdr:from>
      <xdr:col>2</xdr:col>
      <xdr:colOff>149678</xdr:colOff>
      <xdr:row>43</xdr:row>
      <xdr:rowOff>666750</xdr:rowOff>
    </xdr:from>
    <xdr:ext cx="3154625" cy="1124857"/>
    <xdr:pic>
      <xdr:nvPicPr>
        <xdr:cNvPr id="13" name="Picture 12">
          <a:extLst>
            <a:ext uri="{FF2B5EF4-FFF2-40B4-BE49-F238E27FC236}">
              <a16:creationId xmlns:a16="http://schemas.microsoft.com/office/drawing/2014/main" id="{7B195073-9949-4315-9588-5625AA84B7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3" t="24116"/>
        <a:stretch>
          <a:fillRect/>
        </a:stretch>
      </xdr:blipFill>
      <xdr:spPr>
        <a:xfrm>
          <a:off x="1129392" y="11484429"/>
          <a:ext cx="3154625" cy="1124857"/>
        </a:xfrm>
        <a:prstGeom prst="rect">
          <a:avLst/>
        </a:prstGeom>
      </xdr:spPr>
    </xdr:pic>
    <xdr:clientData/>
  </xdr:oneCellAnchor>
  <xdr:twoCellAnchor>
    <xdr:from>
      <xdr:col>16</xdr:col>
      <xdr:colOff>258136</xdr:colOff>
      <xdr:row>19</xdr:row>
      <xdr:rowOff>89681</xdr:rowOff>
    </xdr:from>
    <xdr:to>
      <xdr:col>16</xdr:col>
      <xdr:colOff>342899</xdr:colOff>
      <xdr:row>28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D0D4F29-6487-ABBB-E2E8-7EC8C7C20791}"/>
            </a:ext>
          </a:extLst>
        </xdr:cNvPr>
        <xdr:cNvSpPr/>
      </xdr:nvSpPr>
      <xdr:spPr>
        <a:xfrm>
          <a:off x="11992936" y="5757789"/>
          <a:ext cx="84763" cy="186221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449580</xdr:colOff>
      <xdr:row>18</xdr:row>
      <xdr:rowOff>80009</xdr:rowOff>
    </xdr:from>
    <xdr:to>
      <xdr:col>17</xdr:col>
      <xdr:colOff>571500</xdr:colOff>
      <xdr:row>31</xdr:row>
      <xdr:rowOff>148682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75D35B1-4DDB-2BC3-9BF6-A2B2FE1AF469}"/>
            </a:ext>
          </a:extLst>
        </xdr:cNvPr>
        <xdr:cNvSpPr/>
      </xdr:nvSpPr>
      <xdr:spPr>
        <a:xfrm>
          <a:off x="13041165" y="5558046"/>
          <a:ext cx="121920" cy="262880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379443</xdr:colOff>
      <xdr:row>26</xdr:row>
      <xdr:rowOff>16596</xdr:rowOff>
    </xdr:from>
    <xdr:to>
      <xdr:col>17</xdr:col>
      <xdr:colOff>434588</xdr:colOff>
      <xdr:row>31</xdr:row>
      <xdr:rowOff>163014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39156AD7-4B18-6B88-0C6A-697254A29C64}"/>
            </a:ext>
          </a:extLst>
        </xdr:cNvPr>
        <xdr:cNvSpPr/>
      </xdr:nvSpPr>
      <xdr:spPr>
        <a:xfrm>
          <a:off x="12120259" y="7105201"/>
          <a:ext cx="912395" cy="1098918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382904</xdr:colOff>
      <xdr:row>18</xdr:row>
      <xdr:rowOff>82631</xdr:rowOff>
    </xdr:from>
    <xdr:to>
      <xdr:col>17</xdr:col>
      <xdr:colOff>438049</xdr:colOff>
      <xdr:row>24</xdr:row>
      <xdr:rowOff>34401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A5D54B30-0CA7-4172-99D6-887098EE5D79}"/>
            </a:ext>
          </a:extLst>
        </xdr:cNvPr>
        <xdr:cNvSpPr/>
      </xdr:nvSpPr>
      <xdr:spPr>
        <a:xfrm>
          <a:off x="12123720" y="5562013"/>
          <a:ext cx="912395" cy="109477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384803</xdr:colOff>
      <xdr:row>13</xdr:row>
      <xdr:rowOff>72950</xdr:rowOff>
    </xdr:from>
    <xdr:to>
      <xdr:col>17</xdr:col>
      <xdr:colOff>337038</xdr:colOff>
      <xdr:row>17</xdr:row>
      <xdr:rowOff>7260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6601DE9B-E4D0-4AF0-84B7-BBC4F80595D4}"/>
            </a:ext>
          </a:extLst>
        </xdr:cNvPr>
        <xdr:cNvSpPr/>
      </xdr:nvSpPr>
      <xdr:spPr>
        <a:xfrm>
          <a:off x="12122534" y="4666931"/>
          <a:ext cx="809485" cy="63036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479535</xdr:colOff>
      <xdr:row>8</xdr:row>
      <xdr:rowOff>183930</xdr:rowOff>
    </xdr:from>
    <xdr:to>
      <xdr:col>17</xdr:col>
      <xdr:colOff>232172</xdr:colOff>
      <xdr:row>11</xdr:row>
      <xdr:rowOff>170793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15210D8-22AA-451E-86CE-A2D815349D33}"/>
            </a:ext>
          </a:extLst>
        </xdr:cNvPr>
        <xdr:cNvSpPr/>
      </xdr:nvSpPr>
      <xdr:spPr>
        <a:xfrm>
          <a:off x="12218276" y="3639206"/>
          <a:ext cx="613172" cy="558363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66034</xdr:colOff>
      <xdr:row>34</xdr:row>
      <xdr:rowOff>189290</xdr:rowOff>
    </xdr:from>
    <xdr:to>
      <xdr:col>18</xdr:col>
      <xdr:colOff>138292</xdr:colOff>
      <xdr:row>40</xdr:row>
      <xdr:rowOff>143308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5E1CB3D-1B5E-4625-B407-523B1B2E2499}"/>
            </a:ext>
          </a:extLst>
        </xdr:cNvPr>
        <xdr:cNvSpPr/>
      </xdr:nvSpPr>
      <xdr:spPr>
        <a:xfrm>
          <a:off x="11806850" y="8736724"/>
          <a:ext cx="1541113" cy="1097018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30815</xdr:colOff>
      <xdr:row>16</xdr:row>
      <xdr:rowOff>154641</xdr:rowOff>
    </xdr:from>
    <xdr:to>
      <xdr:col>23</xdr:col>
      <xdr:colOff>273294</xdr:colOff>
      <xdr:row>27</xdr:row>
      <xdr:rowOff>183173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1C15A91-6D92-44FF-98CF-04481345E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116445</xdr:colOff>
      <xdr:row>55</xdr:row>
      <xdr:rowOff>110270</xdr:rowOff>
    </xdr:from>
    <xdr:to>
      <xdr:col>22</xdr:col>
      <xdr:colOff>56030</xdr:colOff>
      <xdr:row>94</xdr:row>
      <xdr:rowOff>71320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01CF954-2953-B203-AE32-2623FFAA29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087"/>
        <a:stretch>
          <a:fillRect/>
        </a:stretch>
      </xdr:blipFill>
      <xdr:spPr>
        <a:xfrm>
          <a:off x="1517180" y="12952211"/>
          <a:ext cx="11067026" cy="7457785"/>
        </a:xfrm>
        <a:prstGeom prst="rect">
          <a:avLst/>
        </a:prstGeom>
      </xdr:spPr>
    </xdr:pic>
    <xdr:clientData/>
  </xdr:twoCellAnchor>
  <xdr:twoCellAnchor>
    <xdr:from>
      <xdr:col>15</xdr:col>
      <xdr:colOff>136590</xdr:colOff>
      <xdr:row>17</xdr:row>
      <xdr:rowOff>40901</xdr:rowOff>
    </xdr:from>
    <xdr:to>
      <xdr:col>22</xdr:col>
      <xdr:colOff>49865</xdr:colOff>
      <xdr:row>30</xdr:row>
      <xdr:rowOff>40902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064C8A8-4F30-4873-80C3-282A6AD97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10026</xdr:colOff>
      <xdr:row>17</xdr:row>
      <xdr:rowOff>3810</xdr:rowOff>
    </xdr:from>
    <xdr:to>
      <xdr:col>12</xdr:col>
      <xdr:colOff>602456</xdr:colOff>
      <xdr:row>30</xdr:row>
      <xdr:rowOff>186447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CD5CF3F-D7B8-40FD-AF4C-CF9D3048D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182649</xdr:colOff>
      <xdr:row>35</xdr:row>
      <xdr:rowOff>7356</xdr:rowOff>
    </xdr:from>
    <xdr:to>
      <xdr:col>12</xdr:col>
      <xdr:colOff>611605</xdr:colOff>
      <xdr:row>49</xdr:row>
      <xdr:rowOff>3402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A8DE80C-BC75-4CD3-8086-D4FBF5A94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313764</xdr:colOff>
      <xdr:row>105</xdr:row>
      <xdr:rowOff>140400</xdr:rowOff>
    </xdr:from>
    <xdr:to>
      <xdr:col>25</xdr:col>
      <xdr:colOff>313765</xdr:colOff>
      <xdr:row>142</xdr:row>
      <xdr:rowOff>174897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292BB5-F665-B859-8EFD-2E4E7C93B9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159"/>
        <a:stretch>
          <a:fillRect/>
        </a:stretch>
      </xdr:blipFill>
      <xdr:spPr>
        <a:xfrm>
          <a:off x="504264" y="23751194"/>
          <a:ext cx="14153030" cy="70585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188713</xdr:rowOff>
    </xdr:from>
    <xdr:to>
      <xdr:col>26</xdr:col>
      <xdr:colOff>11206</xdr:colOff>
      <xdr:row>59</xdr:row>
      <xdr:rowOff>112060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84D20A1-3501-4822-81DB-2539EAC6CF53}"/>
            </a:ext>
          </a:extLst>
        </xdr:cNvPr>
        <xdr:cNvSpPr txBox="1"/>
      </xdr:nvSpPr>
      <xdr:spPr>
        <a:xfrm>
          <a:off x="190500" y="13498865"/>
          <a:ext cx="14837076" cy="768173"/>
        </a:xfrm>
        <a:prstGeom prst="rect">
          <a:avLst/>
        </a:prstGeom>
        <a:solidFill>
          <a:schemeClr val="lt1"/>
        </a:solidFill>
        <a:ln w="254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600" b="1">
              <a:solidFill>
                <a:schemeClr val="accent3"/>
              </a:solidFill>
            </a:rPr>
            <a:t>Estimated Indoor</a:t>
          </a:r>
          <a:r>
            <a:rPr lang="en-US" sz="3600" b="1" baseline="0">
              <a:solidFill>
                <a:schemeClr val="accent3"/>
              </a:solidFill>
            </a:rPr>
            <a:t> Pools Electrification Energy Breakdown</a:t>
          </a:r>
          <a:endParaRPr lang="en-US" sz="3600" b="1">
            <a:solidFill>
              <a:schemeClr val="accent3"/>
            </a:solidFill>
          </a:endParaRPr>
        </a:p>
      </xdr:txBody>
    </xdr:sp>
    <xdr:clientData/>
  </xdr:twoCellAnchor>
  <xdr:twoCellAnchor>
    <xdr:from>
      <xdr:col>1</xdr:col>
      <xdr:colOff>0</xdr:colOff>
      <xdr:row>106</xdr:row>
      <xdr:rowOff>11206</xdr:rowOff>
    </xdr:from>
    <xdr:to>
      <xdr:col>26</xdr:col>
      <xdr:colOff>11206</xdr:colOff>
      <xdr:row>110</xdr:row>
      <xdr:rowOff>134471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F7E438D-8D8D-47CD-8727-7D3934E925D5}"/>
            </a:ext>
          </a:extLst>
        </xdr:cNvPr>
        <xdr:cNvSpPr txBox="1"/>
      </xdr:nvSpPr>
      <xdr:spPr>
        <a:xfrm>
          <a:off x="190500" y="25112382"/>
          <a:ext cx="14668500" cy="885265"/>
        </a:xfrm>
        <a:prstGeom prst="rect">
          <a:avLst/>
        </a:prstGeom>
        <a:solidFill>
          <a:schemeClr val="lt1"/>
        </a:solidFill>
        <a:ln w="254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 b="1" baseline="0">
              <a:solidFill>
                <a:schemeClr val="accent3"/>
              </a:solidFill>
            </a:rPr>
            <a:t>Estimated Outdoor Pools Electrification Energy Breakdown</a:t>
          </a:r>
          <a:endParaRPr lang="en-US" sz="3600" b="1">
            <a:solidFill>
              <a:schemeClr val="accent3"/>
            </a:solidFill>
          </a:endParaRPr>
        </a:p>
      </xdr:txBody>
    </xdr:sp>
    <xdr:clientData/>
  </xdr:twoCellAnchor>
  <xdr:twoCellAnchor>
    <xdr:from>
      <xdr:col>16</xdr:col>
      <xdr:colOff>467846</xdr:colOff>
      <xdr:row>27</xdr:row>
      <xdr:rowOff>14006</xdr:rowOff>
    </xdr:from>
    <xdr:to>
      <xdr:col>19</xdr:col>
      <xdr:colOff>71157</xdr:colOff>
      <xdr:row>28</xdr:row>
      <xdr:rowOff>36419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F444550-2064-B550-94CB-18C7458CE56E}"/>
            </a:ext>
          </a:extLst>
        </xdr:cNvPr>
        <xdr:cNvSpPr txBox="1"/>
      </xdr:nvSpPr>
      <xdr:spPr>
        <a:xfrm>
          <a:off x="9526121" y="6567206"/>
          <a:ext cx="1327336" cy="222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Existing</a:t>
          </a:r>
          <a:endParaRPr lang="en-US" sz="1200" b="0"/>
        </a:p>
      </xdr:txBody>
    </xdr:sp>
    <xdr:clientData/>
  </xdr:twoCellAnchor>
  <xdr:twoCellAnchor>
    <xdr:from>
      <xdr:col>14</xdr:col>
      <xdr:colOff>7757</xdr:colOff>
      <xdr:row>35</xdr:row>
      <xdr:rowOff>18101</xdr:rowOff>
    </xdr:from>
    <xdr:to>
      <xdr:col>26</xdr:col>
      <xdr:colOff>0</xdr:colOff>
      <xdr:row>49</xdr:row>
      <xdr:rowOff>7326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8250B9-C20A-4A3A-B0E7-7D242F50F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532842</xdr:colOff>
      <xdr:row>27</xdr:row>
      <xdr:rowOff>23534</xdr:rowOff>
    </xdr:from>
    <xdr:to>
      <xdr:col>23</xdr:col>
      <xdr:colOff>169769</xdr:colOff>
      <xdr:row>28</xdr:row>
      <xdr:rowOff>101973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7ED332D-8861-987E-0328-A2C66BF4D25C}"/>
            </a:ext>
          </a:extLst>
        </xdr:cNvPr>
        <xdr:cNvSpPr txBox="1"/>
      </xdr:nvSpPr>
      <xdr:spPr>
        <a:xfrm>
          <a:off x="11924742" y="6576734"/>
          <a:ext cx="1465727" cy="278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Post</a:t>
          </a:r>
          <a:r>
            <a:rPr lang="en-U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electrification</a:t>
          </a:r>
          <a:endParaRPr lang="en-US" sz="1200" b="0"/>
        </a:p>
      </xdr:txBody>
    </xdr:sp>
    <xdr:clientData/>
  </xdr:twoCellAnchor>
  <xdr:twoCellAnchor editAs="oneCell">
    <xdr:from>
      <xdr:col>0</xdr:col>
      <xdr:colOff>67236</xdr:colOff>
      <xdr:row>1</xdr:row>
      <xdr:rowOff>145676</xdr:rowOff>
    </xdr:from>
    <xdr:to>
      <xdr:col>6</xdr:col>
      <xdr:colOff>234129</xdr:colOff>
      <xdr:row>3</xdr:row>
      <xdr:rowOff>9871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F01EB2A-34A3-4486-A9C8-F69E2A1AE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145676"/>
          <a:ext cx="3382981" cy="1410607"/>
        </a:xfrm>
        <a:prstGeom prst="rect">
          <a:avLst/>
        </a:prstGeom>
      </xdr:spPr>
    </xdr:pic>
    <xdr:clientData/>
  </xdr:twoCellAnchor>
  <xdr:oneCellAnchor>
    <xdr:from>
      <xdr:col>0</xdr:col>
      <xdr:colOff>67236</xdr:colOff>
      <xdr:row>50</xdr:row>
      <xdr:rowOff>145676</xdr:rowOff>
    </xdr:from>
    <xdr:ext cx="3382981" cy="1410607"/>
    <xdr:pic>
      <xdr:nvPicPr>
        <xdr:cNvPr id="14" name="Picture 13">
          <a:extLst>
            <a:ext uri="{FF2B5EF4-FFF2-40B4-BE49-F238E27FC236}">
              <a16:creationId xmlns:a16="http://schemas.microsoft.com/office/drawing/2014/main" id="{48B2BB66-AD3C-4099-86B2-8912CAC6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145676"/>
          <a:ext cx="3382981" cy="1410607"/>
        </a:xfrm>
        <a:prstGeom prst="rect">
          <a:avLst/>
        </a:prstGeom>
      </xdr:spPr>
    </xdr:pic>
    <xdr:clientData/>
  </xdr:oneCellAnchor>
  <xdr:oneCellAnchor>
    <xdr:from>
      <xdr:col>0</xdr:col>
      <xdr:colOff>67236</xdr:colOff>
      <xdr:row>102</xdr:row>
      <xdr:rowOff>145676</xdr:rowOff>
    </xdr:from>
    <xdr:ext cx="3382981" cy="1410607"/>
    <xdr:pic>
      <xdr:nvPicPr>
        <xdr:cNvPr id="16" name="Picture 15">
          <a:extLst>
            <a:ext uri="{FF2B5EF4-FFF2-40B4-BE49-F238E27FC236}">
              <a16:creationId xmlns:a16="http://schemas.microsoft.com/office/drawing/2014/main" id="{941A8726-6DFE-47B9-8C00-0926E7BCA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11060205"/>
          <a:ext cx="3382981" cy="1410607"/>
        </a:xfrm>
        <a:prstGeom prst="rect">
          <a:avLst/>
        </a:prstGeom>
      </xdr:spPr>
    </xdr:pic>
    <xdr:clientData/>
  </xdr:oneCellAnchor>
  <xdr:twoCellAnchor>
    <xdr:from>
      <xdr:col>19</xdr:col>
      <xdr:colOff>149679</xdr:colOff>
      <xdr:row>59</xdr:row>
      <xdr:rowOff>225878</xdr:rowOff>
    </xdr:from>
    <xdr:to>
      <xdr:col>20</xdr:col>
      <xdr:colOff>103415</xdr:colOff>
      <xdr:row>62</xdr:row>
      <xdr:rowOff>119743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0556FDA-C278-498E-A84D-6436E29B4B1D}"/>
            </a:ext>
          </a:extLst>
        </xdr:cNvPr>
        <xdr:cNvSpPr/>
      </xdr:nvSpPr>
      <xdr:spPr>
        <a:xfrm>
          <a:off x="10931979" y="14420849"/>
          <a:ext cx="563336" cy="56878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462642</xdr:colOff>
      <xdr:row>63</xdr:row>
      <xdr:rowOff>255814</xdr:rowOff>
    </xdr:from>
    <xdr:to>
      <xdr:col>20</xdr:col>
      <xdr:colOff>194097</xdr:colOff>
      <xdr:row>68</xdr:row>
      <xdr:rowOff>315686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FBCF21-06E5-413B-A372-92A410311D39}"/>
            </a:ext>
          </a:extLst>
        </xdr:cNvPr>
        <xdr:cNvSpPr/>
      </xdr:nvSpPr>
      <xdr:spPr>
        <a:xfrm>
          <a:off x="10738756" y="15376071"/>
          <a:ext cx="847241" cy="115388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473528</xdr:colOff>
      <xdr:row>71</xdr:row>
      <xdr:rowOff>38099</xdr:rowOff>
    </xdr:from>
    <xdr:to>
      <xdr:col>20</xdr:col>
      <xdr:colOff>101569</xdr:colOff>
      <xdr:row>73</xdr:row>
      <xdr:rowOff>332014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E6D7E89-147A-4C62-A480-CFDCB92D8746}"/>
            </a:ext>
          </a:extLst>
        </xdr:cNvPr>
        <xdr:cNvSpPr/>
      </xdr:nvSpPr>
      <xdr:spPr>
        <a:xfrm>
          <a:off x="10749642" y="16998042"/>
          <a:ext cx="743827" cy="674915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473528</xdr:colOff>
      <xdr:row>75</xdr:row>
      <xdr:rowOff>119743</xdr:rowOff>
    </xdr:from>
    <xdr:to>
      <xdr:col>20</xdr:col>
      <xdr:colOff>194097</xdr:colOff>
      <xdr:row>80</xdr:row>
      <xdr:rowOff>38100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7112DF4-0C8D-45A5-8E3E-5C9A459308B9}"/>
            </a:ext>
          </a:extLst>
        </xdr:cNvPr>
        <xdr:cNvSpPr/>
      </xdr:nvSpPr>
      <xdr:spPr>
        <a:xfrm>
          <a:off x="10749642" y="18059400"/>
          <a:ext cx="836355" cy="1159329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185058</xdr:colOff>
      <xdr:row>82</xdr:row>
      <xdr:rowOff>27213</xdr:rowOff>
    </xdr:from>
    <xdr:to>
      <xdr:col>20</xdr:col>
      <xdr:colOff>478972</xdr:colOff>
      <xdr:row>92</xdr:row>
      <xdr:rowOff>114299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109E0C1-4A4B-437D-9367-7262B2A0D965}"/>
            </a:ext>
          </a:extLst>
        </xdr:cNvPr>
        <xdr:cNvSpPr/>
      </xdr:nvSpPr>
      <xdr:spPr>
        <a:xfrm>
          <a:off x="10461172" y="19588842"/>
          <a:ext cx="1409700" cy="1164771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206829</xdr:colOff>
      <xdr:row>83</xdr:row>
      <xdr:rowOff>32657</xdr:rowOff>
    </xdr:from>
    <xdr:to>
      <xdr:col>19</xdr:col>
      <xdr:colOff>179614</xdr:colOff>
      <xdr:row>90</xdr:row>
      <xdr:rowOff>136072</xdr:rowOff>
    </xdr:to>
    <xdr:sp macro="" textlink="">
      <xdr:nvSpPr>
        <xdr:cNvPr id="24" name="Freeform: Shape 23">
          <a:extLst>
            <a:ext uri="{FF2B5EF4-FFF2-40B4-BE49-F238E27FC236}">
              <a16:creationId xmlns:a16="http://schemas.microsoft.com/office/drawing/2014/main" id="{AE439224-926D-8506-311B-C37FB7E7BCF5}"/>
            </a:ext>
          </a:extLst>
        </xdr:cNvPr>
        <xdr:cNvSpPr/>
      </xdr:nvSpPr>
      <xdr:spPr>
        <a:xfrm>
          <a:off x="10482943" y="19784786"/>
          <a:ext cx="478971" cy="609600"/>
        </a:xfrm>
        <a:custGeom>
          <a:avLst/>
          <a:gdLst>
            <a:gd name="connsiteX0" fmla="*/ 0 w 478971"/>
            <a:gd name="connsiteY0" fmla="*/ 10885 h 609600"/>
            <a:gd name="connsiteX1" fmla="*/ 0 w 478971"/>
            <a:gd name="connsiteY1" fmla="*/ 10885 h 609600"/>
            <a:gd name="connsiteX2" fmla="*/ 0 w 478971"/>
            <a:gd name="connsiteY2" fmla="*/ 609600 h 609600"/>
            <a:gd name="connsiteX3" fmla="*/ 163286 w 478971"/>
            <a:gd name="connsiteY3" fmla="*/ 598714 h 609600"/>
            <a:gd name="connsiteX4" fmla="*/ 185057 w 478971"/>
            <a:gd name="connsiteY4" fmla="*/ 468085 h 609600"/>
            <a:gd name="connsiteX5" fmla="*/ 370114 w 478971"/>
            <a:gd name="connsiteY5" fmla="*/ 348343 h 609600"/>
            <a:gd name="connsiteX6" fmla="*/ 473528 w 478971"/>
            <a:gd name="connsiteY6" fmla="*/ 348343 h 609600"/>
            <a:gd name="connsiteX7" fmla="*/ 478971 w 478971"/>
            <a:gd name="connsiteY7" fmla="*/ 283028 h 609600"/>
            <a:gd name="connsiteX8" fmla="*/ 342900 w 478971"/>
            <a:gd name="connsiteY8" fmla="*/ 250371 h 609600"/>
            <a:gd name="connsiteX9" fmla="*/ 206828 w 478971"/>
            <a:gd name="connsiteY9" fmla="*/ 70757 h 609600"/>
            <a:gd name="connsiteX10" fmla="*/ 108857 w 478971"/>
            <a:gd name="connsiteY10" fmla="*/ 0 h 609600"/>
            <a:gd name="connsiteX11" fmla="*/ 0 w 478971"/>
            <a:gd name="connsiteY11" fmla="*/ 10885 h 609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478971" h="609600">
              <a:moveTo>
                <a:pt x="0" y="10885"/>
              </a:moveTo>
              <a:lnTo>
                <a:pt x="0" y="10885"/>
              </a:lnTo>
              <a:lnTo>
                <a:pt x="0" y="609600"/>
              </a:lnTo>
              <a:lnTo>
                <a:pt x="163286" y="598714"/>
              </a:lnTo>
              <a:lnTo>
                <a:pt x="185057" y="468085"/>
              </a:lnTo>
              <a:lnTo>
                <a:pt x="370114" y="348343"/>
              </a:lnTo>
              <a:lnTo>
                <a:pt x="473528" y="348343"/>
              </a:lnTo>
              <a:lnTo>
                <a:pt x="478971" y="283028"/>
              </a:lnTo>
              <a:lnTo>
                <a:pt x="342900" y="250371"/>
              </a:lnTo>
              <a:lnTo>
                <a:pt x="206828" y="70757"/>
              </a:lnTo>
              <a:lnTo>
                <a:pt x="108857" y="0"/>
              </a:lnTo>
              <a:lnTo>
                <a:pt x="0" y="1088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337457</xdr:colOff>
      <xdr:row>76</xdr:row>
      <xdr:rowOff>125186</xdr:rowOff>
    </xdr:from>
    <xdr:to>
      <xdr:col>18</xdr:col>
      <xdr:colOff>446314</xdr:colOff>
      <xdr:row>77</xdr:row>
      <xdr:rowOff>168729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301AE8E-FF10-FC93-9113-C1F03ADB66E3}"/>
            </a:ext>
          </a:extLst>
        </xdr:cNvPr>
        <xdr:cNvSpPr/>
      </xdr:nvSpPr>
      <xdr:spPr>
        <a:xfrm>
          <a:off x="10613571" y="18255343"/>
          <a:ext cx="108857" cy="23404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283030</xdr:colOff>
      <xdr:row>131</xdr:row>
      <xdr:rowOff>16328</xdr:rowOff>
    </xdr:from>
    <xdr:to>
      <xdr:col>22</xdr:col>
      <xdr:colOff>342900</xdr:colOff>
      <xdr:row>137</xdr:row>
      <xdr:rowOff>10885</xdr:rowOff>
    </xdr:to>
    <xdr:sp macro="" textlink="">
      <xdr:nvSpPr>
        <xdr:cNvPr id="26" name="Freeform: Shape 25">
          <a:extLst>
            <a:ext uri="{FF2B5EF4-FFF2-40B4-BE49-F238E27FC236}">
              <a16:creationId xmlns:a16="http://schemas.microsoft.com/office/drawing/2014/main" id="{5D45C649-245E-4922-9823-C8E5A6E29256}"/>
            </a:ext>
          </a:extLst>
        </xdr:cNvPr>
        <xdr:cNvSpPr/>
      </xdr:nvSpPr>
      <xdr:spPr>
        <a:xfrm>
          <a:off x="12284530" y="29892171"/>
          <a:ext cx="669470" cy="1137557"/>
        </a:xfrm>
        <a:custGeom>
          <a:avLst/>
          <a:gdLst>
            <a:gd name="connsiteX0" fmla="*/ 0 w 478971"/>
            <a:gd name="connsiteY0" fmla="*/ 10885 h 609600"/>
            <a:gd name="connsiteX1" fmla="*/ 0 w 478971"/>
            <a:gd name="connsiteY1" fmla="*/ 10885 h 609600"/>
            <a:gd name="connsiteX2" fmla="*/ 0 w 478971"/>
            <a:gd name="connsiteY2" fmla="*/ 609600 h 609600"/>
            <a:gd name="connsiteX3" fmla="*/ 163286 w 478971"/>
            <a:gd name="connsiteY3" fmla="*/ 598714 h 609600"/>
            <a:gd name="connsiteX4" fmla="*/ 185057 w 478971"/>
            <a:gd name="connsiteY4" fmla="*/ 468085 h 609600"/>
            <a:gd name="connsiteX5" fmla="*/ 370114 w 478971"/>
            <a:gd name="connsiteY5" fmla="*/ 348343 h 609600"/>
            <a:gd name="connsiteX6" fmla="*/ 473528 w 478971"/>
            <a:gd name="connsiteY6" fmla="*/ 348343 h 609600"/>
            <a:gd name="connsiteX7" fmla="*/ 478971 w 478971"/>
            <a:gd name="connsiteY7" fmla="*/ 283028 h 609600"/>
            <a:gd name="connsiteX8" fmla="*/ 342900 w 478971"/>
            <a:gd name="connsiteY8" fmla="*/ 250371 h 609600"/>
            <a:gd name="connsiteX9" fmla="*/ 206828 w 478971"/>
            <a:gd name="connsiteY9" fmla="*/ 70757 h 609600"/>
            <a:gd name="connsiteX10" fmla="*/ 108857 w 478971"/>
            <a:gd name="connsiteY10" fmla="*/ 0 h 609600"/>
            <a:gd name="connsiteX11" fmla="*/ 0 w 478971"/>
            <a:gd name="connsiteY11" fmla="*/ 10885 h 609600"/>
            <a:gd name="connsiteX0" fmla="*/ 0 w 489856"/>
            <a:gd name="connsiteY0" fmla="*/ 0 h 887186"/>
            <a:gd name="connsiteX1" fmla="*/ 10885 w 489856"/>
            <a:gd name="connsiteY1" fmla="*/ 288471 h 887186"/>
            <a:gd name="connsiteX2" fmla="*/ 10885 w 489856"/>
            <a:gd name="connsiteY2" fmla="*/ 887186 h 887186"/>
            <a:gd name="connsiteX3" fmla="*/ 174171 w 489856"/>
            <a:gd name="connsiteY3" fmla="*/ 876300 h 887186"/>
            <a:gd name="connsiteX4" fmla="*/ 195942 w 489856"/>
            <a:gd name="connsiteY4" fmla="*/ 745671 h 887186"/>
            <a:gd name="connsiteX5" fmla="*/ 380999 w 489856"/>
            <a:gd name="connsiteY5" fmla="*/ 625929 h 887186"/>
            <a:gd name="connsiteX6" fmla="*/ 484413 w 489856"/>
            <a:gd name="connsiteY6" fmla="*/ 625929 h 887186"/>
            <a:gd name="connsiteX7" fmla="*/ 489856 w 489856"/>
            <a:gd name="connsiteY7" fmla="*/ 560614 h 887186"/>
            <a:gd name="connsiteX8" fmla="*/ 353785 w 489856"/>
            <a:gd name="connsiteY8" fmla="*/ 527957 h 887186"/>
            <a:gd name="connsiteX9" fmla="*/ 217713 w 489856"/>
            <a:gd name="connsiteY9" fmla="*/ 348343 h 887186"/>
            <a:gd name="connsiteX10" fmla="*/ 119742 w 489856"/>
            <a:gd name="connsiteY10" fmla="*/ 277586 h 887186"/>
            <a:gd name="connsiteX11" fmla="*/ 0 w 489856"/>
            <a:gd name="connsiteY11" fmla="*/ 0 h 887186"/>
            <a:gd name="connsiteX0" fmla="*/ 0 w 489856"/>
            <a:gd name="connsiteY0" fmla="*/ 27214 h 914400"/>
            <a:gd name="connsiteX1" fmla="*/ 10885 w 489856"/>
            <a:gd name="connsiteY1" fmla="*/ 315685 h 914400"/>
            <a:gd name="connsiteX2" fmla="*/ 10885 w 489856"/>
            <a:gd name="connsiteY2" fmla="*/ 914400 h 914400"/>
            <a:gd name="connsiteX3" fmla="*/ 174171 w 489856"/>
            <a:gd name="connsiteY3" fmla="*/ 903514 h 914400"/>
            <a:gd name="connsiteX4" fmla="*/ 195942 w 489856"/>
            <a:gd name="connsiteY4" fmla="*/ 772885 h 914400"/>
            <a:gd name="connsiteX5" fmla="*/ 380999 w 489856"/>
            <a:gd name="connsiteY5" fmla="*/ 653143 h 914400"/>
            <a:gd name="connsiteX6" fmla="*/ 484413 w 489856"/>
            <a:gd name="connsiteY6" fmla="*/ 653143 h 914400"/>
            <a:gd name="connsiteX7" fmla="*/ 489856 w 489856"/>
            <a:gd name="connsiteY7" fmla="*/ 587828 h 914400"/>
            <a:gd name="connsiteX8" fmla="*/ 353785 w 489856"/>
            <a:gd name="connsiteY8" fmla="*/ 555171 h 914400"/>
            <a:gd name="connsiteX9" fmla="*/ 217713 w 489856"/>
            <a:gd name="connsiteY9" fmla="*/ 375557 h 914400"/>
            <a:gd name="connsiteX10" fmla="*/ 332013 w 489856"/>
            <a:gd name="connsiteY10" fmla="*/ 0 h 914400"/>
            <a:gd name="connsiteX11" fmla="*/ 0 w 489856"/>
            <a:gd name="connsiteY11" fmla="*/ 27214 h 914400"/>
            <a:gd name="connsiteX0" fmla="*/ 0 w 489856"/>
            <a:gd name="connsiteY0" fmla="*/ 174172 h 1061358"/>
            <a:gd name="connsiteX1" fmla="*/ 10885 w 489856"/>
            <a:gd name="connsiteY1" fmla="*/ 462643 h 1061358"/>
            <a:gd name="connsiteX2" fmla="*/ 10885 w 489856"/>
            <a:gd name="connsiteY2" fmla="*/ 1061358 h 1061358"/>
            <a:gd name="connsiteX3" fmla="*/ 174171 w 489856"/>
            <a:gd name="connsiteY3" fmla="*/ 1050472 h 1061358"/>
            <a:gd name="connsiteX4" fmla="*/ 195942 w 489856"/>
            <a:gd name="connsiteY4" fmla="*/ 919843 h 1061358"/>
            <a:gd name="connsiteX5" fmla="*/ 380999 w 489856"/>
            <a:gd name="connsiteY5" fmla="*/ 800101 h 1061358"/>
            <a:gd name="connsiteX6" fmla="*/ 484413 w 489856"/>
            <a:gd name="connsiteY6" fmla="*/ 800101 h 1061358"/>
            <a:gd name="connsiteX7" fmla="*/ 489856 w 489856"/>
            <a:gd name="connsiteY7" fmla="*/ 734786 h 1061358"/>
            <a:gd name="connsiteX8" fmla="*/ 353785 w 489856"/>
            <a:gd name="connsiteY8" fmla="*/ 702129 h 1061358"/>
            <a:gd name="connsiteX9" fmla="*/ 391885 w 489856"/>
            <a:gd name="connsiteY9" fmla="*/ 0 h 1061358"/>
            <a:gd name="connsiteX10" fmla="*/ 332013 w 489856"/>
            <a:gd name="connsiteY10" fmla="*/ 146958 h 1061358"/>
            <a:gd name="connsiteX11" fmla="*/ 0 w 489856"/>
            <a:gd name="connsiteY11" fmla="*/ 174172 h 1061358"/>
            <a:gd name="connsiteX0" fmla="*/ 0 w 582385"/>
            <a:gd name="connsiteY0" fmla="*/ 174172 h 1061358"/>
            <a:gd name="connsiteX1" fmla="*/ 10885 w 582385"/>
            <a:gd name="connsiteY1" fmla="*/ 462643 h 1061358"/>
            <a:gd name="connsiteX2" fmla="*/ 10885 w 582385"/>
            <a:gd name="connsiteY2" fmla="*/ 1061358 h 1061358"/>
            <a:gd name="connsiteX3" fmla="*/ 174171 w 582385"/>
            <a:gd name="connsiteY3" fmla="*/ 1050472 h 1061358"/>
            <a:gd name="connsiteX4" fmla="*/ 195942 w 582385"/>
            <a:gd name="connsiteY4" fmla="*/ 919843 h 1061358"/>
            <a:gd name="connsiteX5" fmla="*/ 380999 w 582385"/>
            <a:gd name="connsiteY5" fmla="*/ 800101 h 1061358"/>
            <a:gd name="connsiteX6" fmla="*/ 484413 w 582385"/>
            <a:gd name="connsiteY6" fmla="*/ 800101 h 1061358"/>
            <a:gd name="connsiteX7" fmla="*/ 489856 w 582385"/>
            <a:gd name="connsiteY7" fmla="*/ 734786 h 1061358"/>
            <a:gd name="connsiteX8" fmla="*/ 582385 w 582385"/>
            <a:gd name="connsiteY8" fmla="*/ 32658 h 1061358"/>
            <a:gd name="connsiteX9" fmla="*/ 391885 w 582385"/>
            <a:gd name="connsiteY9" fmla="*/ 0 h 1061358"/>
            <a:gd name="connsiteX10" fmla="*/ 332013 w 582385"/>
            <a:gd name="connsiteY10" fmla="*/ 146958 h 1061358"/>
            <a:gd name="connsiteX11" fmla="*/ 0 w 582385"/>
            <a:gd name="connsiteY11" fmla="*/ 174172 h 1061358"/>
            <a:gd name="connsiteX0" fmla="*/ 0 w 582385"/>
            <a:gd name="connsiteY0" fmla="*/ 174172 h 1061358"/>
            <a:gd name="connsiteX1" fmla="*/ 10885 w 582385"/>
            <a:gd name="connsiteY1" fmla="*/ 462643 h 1061358"/>
            <a:gd name="connsiteX2" fmla="*/ 10885 w 582385"/>
            <a:gd name="connsiteY2" fmla="*/ 1061358 h 1061358"/>
            <a:gd name="connsiteX3" fmla="*/ 174171 w 582385"/>
            <a:gd name="connsiteY3" fmla="*/ 1050472 h 1061358"/>
            <a:gd name="connsiteX4" fmla="*/ 195942 w 582385"/>
            <a:gd name="connsiteY4" fmla="*/ 919843 h 1061358"/>
            <a:gd name="connsiteX5" fmla="*/ 380999 w 582385"/>
            <a:gd name="connsiteY5" fmla="*/ 800101 h 1061358"/>
            <a:gd name="connsiteX6" fmla="*/ 484413 w 582385"/>
            <a:gd name="connsiteY6" fmla="*/ 800101 h 1061358"/>
            <a:gd name="connsiteX7" fmla="*/ 424542 w 582385"/>
            <a:gd name="connsiteY7" fmla="*/ 146957 h 1061358"/>
            <a:gd name="connsiteX8" fmla="*/ 582385 w 582385"/>
            <a:gd name="connsiteY8" fmla="*/ 32658 h 1061358"/>
            <a:gd name="connsiteX9" fmla="*/ 391885 w 582385"/>
            <a:gd name="connsiteY9" fmla="*/ 0 h 1061358"/>
            <a:gd name="connsiteX10" fmla="*/ 332013 w 582385"/>
            <a:gd name="connsiteY10" fmla="*/ 146958 h 1061358"/>
            <a:gd name="connsiteX11" fmla="*/ 0 w 582385"/>
            <a:gd name="connsiteY11" fmla="*/ 174172 h 1061358"/>
            <a:gd name="connsiteX0" fmla="*/ 0 w 582385"/>
            <a:gd name="connsiteY0" fmla="*/ 174172 h 1061358"/>
            <a:gd name="connsiteX1" fmla="*/ 10885 w 582385"/>
            <a:gd name="connsiteY1" fmla="*/ 462643 h 1061358"/>
            <a:gd name="connsiteX2" fmla="*/ 10885 w 582385"/>
            <a:gd name="connsiteY2" fmla="*/ 1061358 h 1061358"/>
            <a:gd name="connsiteX3" fmla="*/ 174171 w 582385"/>
            <a:gd name="connsiteY3" fmla="*/ 1050472 h 1061358"/>
            <a:gd name="connsiteX4" fmla="*/ 195942 w 582385"/>
            <a:gd name="connsiteY4" fmla="*/ 919843 h 1061358"/>
            <a:gd name="connsiteX5" fmla="*/ 380999 w 582385"/>
            <a:gd name="connsiteY5" fmla="*/ 800101 h 1061358"/>
            <a:gd name="connsiteX6" fmla="*/ 484413 w 582385"/>
            <a:gd name="connsiteY6" fmla="*/ 800101 h 1061358"/>
            <a:gd name="connsiteX7" fmla="*/ 424542 w 582385"/>
            <a:gd name="connsiteY7" fmla="*/ 146957 h 1061358"/>
            <a:gd name="connsiteX8" fmla="*/ 582385 w 582385"/>
            <a:gd name="connsiteY8" fmla="*/ 32658 h 1061358"/>
            <a:gd name="connsiteX9" fmla="*/ 391885 w 582385"/>
            <a:gd name="connsiteY9" fmla="*/ 0 h 1061358"/>
            <a:gd name="connsiteX10" fmla="*/ 332013 w 582385"/>
            <a:gd name="connsiteY10" fmla="*/ 146958 h 1061358"/>
            <a:gd name="connsiteX11" fmla="*/ 0 w 582385"/>
            <a:gd name="connsiteY11" fmla="*/ 174172 h 1061358"/>
            <a:gd name="connsiteX0" fmla="*/ 0 w 621806"/>
            <a:gd name="connsiteY0" fmla="*/ 174172 h 1061358"/>
            <a:gd name="connsiteX1" fmla="*/ 10885 w 621806"/>
            <a:gd name="connsiteY1" fmla="*/ 462643 h 1061358"/>
            <a:gd name="connsiteX2" fmla="*/ 10885 w 621806"/>
            <a:gd name="connsiteY2" fmla="*/ 1061358 h 1061358"/>
            <a:gd name="connsiteX3" fmla="*/ 174171 w 621806"/>
            <a:gd name="connsiteY3" fmla="*/ 1050472 h 1061358"/>
            <a:gd name="connsiteX4" fmla="*/ 195942 w 621806"/>
            <a:gd name="connsiteY4" fmla="*/ 919843 h 1061358"/>
            <a:gd name="connsiteX5" fmla="*/ 380999 w 621806"/>
            <a:gd name="connsiteY5" fmla="*/ 800101 h 1061358"/>
            <a:gd name="connsiteX6" fmla="*/ 484413 w 621806"/>
            <a:gd name="connsiteY6" fmla="*/ 800101 h 1061358"/>
            <a:gd name="connsiteX7" fmla="*/ 560614 w 621806"/>
            <a:gd name="connsiteY7" fmla="*/ 130628 h 1061358"/>
            <a:gd name="connsiteX8" fmla="*/ 582385 w 621806"/>
            <a:gd name="connsiteY8" fmla="*/ 32658 h 1061358"/>
            <a:gd name="connsiteX9" fmla="*/ 391885 w 621806"/>
            <a:gd name="connsiteY9" fmla="*/ 0 h 1061358"/>
            <a:gd name="connsiteX10" fmla="*/ 332013 w 621806"/>
            <a:gd name="connsiteY10" fmla="*/ 146958 h 1061358"/>
            <a:gd name="connsiteX11" fmla="*/ 0 w 621806"/>
            <a:gd name="connsiteY11" fmla="*/ 174172 h 1061358"/>
            <a:gd name="connsiteX0" fmla="*/ 0 w 621806"/>
            <a:gd name="connsiteY0" fmla="*/ 174172 h 1061358"/>
            <a:gd name="connsiteX1" fmla="*/ 10885 w 621806"/>
            <a:gd name="connsiteY1" fmla="*/ 462643 h 1061358"/>
            <a:gd name="connsiteX2" fmla="*/ 10885 w 621806"/>
            <a:gd name="connsiteY2" fmla="*/ 1061358 h 1061358"/>
            <a:gd name="connsiteX3" fmla="*/ 174171 w 621806"/>
            <a:gd name="connsiteY3" fmla="*/ 1050472 h 1061358"/>
            <a:gd name="connsiteX4" fmla="*/ 195942 w 621806"/>
            <a:gd name="connsiteY4" fmla="*/ 919843 h 1061358"/>
            <a:gd name="connsiteX5" fmla="*/ 380999 w 621806"/>
            <a:gd name="connsiteY5" fmla="*/ 800101 h 1061358"/>
            <a:gd name="connsiteX6" fmla="*/ 440870 w 621806"/>
            <a:gd name="connsiteY6" fmla="*/ 185058 h 1061358"/>
            <a:gd name="connsiteX7" fmla="*/ 560614 w 621806"/>
            <a:gd name="connsiteY7" fmla="*/ 130628 h 1061358"/>
            <a:gd name="connsiteX8" fmla="*/ 582385 w 621806"/>
            <a:gd name="connsiteY8" fmla="*/ 32658 h 1061358"/>
            <a:gd name="connsiteX9" fmla="*/ 391885 w 621806"/>
            <a:gd name="connsiteY9" fmla="*/ 0 h 1061358"/>
            <a:gd name="connsiteX10" fmla="*/ 332013 w 621806"/>
            <a:gd name="connsiteY10" fmla="*/ 146958 h 1061358"/>
            <a:gd name="connsiteX11" fmla="*/ 0 w 621806"/>
            <a:gd name="connsiteY11" fmla="*/ 174172 h 1061358"/>
            <a:gd name="connsiteX0" fmla="*/ 0 w 621806"/>
            <a:gd name="connsiteY0" fmla="*/ 174172 h 1061358"/>
            <a:gd name="connsiteX1" fmla="*/ 10885 w 621806"/>
            <a:gd name="connsiteY1" fmla="*/ 462643 h 1061358"/>
            <a:gd name="connsiteX2" fmla="*/ 10885 w 621806"/>
            <a:gd name="connsiteY2" fmla="*/ 1061358 h 1061358"/>
            <a:gd name="connsiteX3" fmla="*/ 174171 w 621806"/>
            <a:gd name="connsiteY3" fmla="*/ 1050472 h 1061358"/>
            <a:gd name="connsiteX4" fmla="*/ 195942 w 621806"/>
            <a:gd name="connsiteY4" fmla="*/ 919843 h 1061358"/>
            <a:gd name="connsiteX5" fmla="*/ 380999 w 621806"/>
            <a:gd name="connsiteY5" fmla="*/ 800101 h 1061358"/>
            <a:gd name="connsiteX6" fmla="*/ 440870 w 621806"/>
            <a:gd name="connsiteY6" fmla="*/ 185058 h 1061358"/>
            <a:gd name="connsiteX7" fmla="*/ 560614 w 621806"/>
            <a:gd name="connsiteY7" fmla="*/ 130628 h 1061358"/>
            <a:gd name="connsiteX8" fmla="*/ 582385 w 621806"/>
            <a:gd name="connsiteY8" fmla="*/ 32658 h 1061358"/>
            <a:gd name="connsiteX9" fmla="*/ 391885 w 621806"/>
            <a:gd name="connsiteY9" fmla="*/ 0 h 1061358"/>
            <a:gd name="connsiteX10" fmla="*/ 332013 w 621806"/>
            <a:gd name="connsiteY10" fmla="*/ 146958 h 1061358"/>
            <a:gd name="connsiteX11" fmla="*/ 0 w 621806"/>
            <a:gd name="connsiteY11" fmla="*/ 174172 h 1061358"/>
            <a:gd name="connsiteX0" fmla="*/ 0 w 621806"/>
            <a:gd name="connsiteY0" fmla="*/ 174172 h 1061358"/>
            <a:gd name="connsiteX1" fmla="*/ 10885 w 621806"/>
            <a:gd name="connsiteY1" fmla="*/ 462643 h 1061358"/>
            <a:gd name="connsiteX2" fmla="*/ 10885 w 621806"/>
            <a:gd name="connsiteY2" fmla="*/ 1061358 h 1061358"/>
            <a:gd name="connsiteX3" fmla="*/ 174171 w 621806"/>
            <a:gd name="connsiteY3" fmla="*/ 1050472 h 1061358"/>
            <a:gd name="connsiteX4" fmla="*/ 195942 w 621806"/>
            <a:gd name="connsiteY4" fmla="*/ 919843 h 1061358"/>
            <a:gd name="connsiteX5" fmla="*/ 413656 w 621806"/>
            <a:gd name="connsiteY5" fmla="*/ 658587 h 1061358"/>
            <a:gd name="connsiteX6" fmla="*/ 440870 w 621806"/>
            <a:gd name="connsiteY6" fmla="*/ 185058 h 1061358"/>
            <a:gd name="connsiteX7" fmla="*/ 560614 w 621806"/>
            <a:gd name="connsiteY7" fmla="*/ 130628 h 1061358"/>
            <a:gd name="connsiteX8" fmla="*/ 582385 w 621806"/>
            <a:gd name="connsiteY8" fmla="*/ 32658 h 1061358"/>
            <a:gd name="connsiteX9" fmla="*/ 391885 w 621806"/>
            <a:gd name="connsiteY9" fmla="*/ 0 h 1061358"/>
            <a:gd name="connsiteX10" fmla="*/ 332013 w 621806"/>
            <a:gd name="connsiteY10" fmla="*/ 146958 h 1061358"/>
            <a:gd name="connsiteX11" fmla="*/ 0 w 621806"/>
            <a:gd name="connsiteY11" fmla="*/ 174172 h 1061358"/>
            <a:gd name="connsiteX0" fmla="*/ 0 w 621806"/>
            <a:gd name="connsiteY0" fmla="*/ 174172 h 1061358"/>
            <a:gd name="connsiteX1" fmla="*/ 10885 w 621806"/>
            <a:gd name="connsiteY1" fmla="*/ 462643 h 1061358"/>
            <a:gd name="connsiteX2" fmla="*/ 10885 w 621806"/>
            <a:gd name="connsiteY2" fmla="*/ 1061358 h 1061358"/>
            <a:gd name="connsiteX3" fmla="*/ 174171 w 621806"/>
            <a:gd name="connsiteY3" fmla="*/ 1050472 h 1061358"/>
            <a:gd name="connsiteX4" fmla="*/ 168728 w 621806"/>
            <a:gd name="connsiteY4" fmla="*/ 832757 h 1061358"/>
            <a:gd name="connsiteX5" fmla="*/ 413656 w 621806"/>
            <a:gd name="connsiteY5" fmla="*/ 658587 h 1061358"/>
            <a:gd name="connsiteX6" fmla="*/ 440870 w 621806"/>
            <a:gd name="connsiteY6" fmla="*/ 185058 h 1061358"/>
            <a:gd name="connsiteX7" fmla="*/ 560614 w 621806"/>
            <a:gd name="connsiteY7" fmla="*/ 130628 h 1061358"/>
            <a:gd name="connsiteX8" fmla="*/ 582385 w 621806"/>
            <a:gd name="connsiteY8" fmla="*/ 32658 h 1061358"/>
            <a:gd name="connsiteX9" fmla="*/ 391885 w 621806"/>
            <a:gd name="connsiteY9" fmla="*/ 0 h 1061358"/>
            <a:gd name="connsiteX10" fmla="*/ 332013 w 621806"/>
            <a:gd name="connsiteY10" fmla="*/ 146958 h 1061358"/>
            <a:gd name="connsiteX11" fmla="*/ 0 w 621806"/>
            <a:gd name="connsiteY11" fmla="*/ 174172 h 1061358"/>
            <a:gd name="connsiteX0" fmla="*/ 0 w 621806"/>
            <a:gd name="connsiteY0" fmla="*/ 174172 h 1061358"/>
            <a:gd name="connsiteX1" fmla="*/ 10885 w 621806"/>
            <a:gd name="connsiteY1" fmla="*/ 462643 h 1061358"/>
            <a:gd name="connsiteX2" fmla="*/ 10885 w 621806"/>
            <a:gd name="connsiteY2" fmla="*/ 1061358 h 1061358"/>
            <a:gd name="connsiteX3" fmla="*/ 174171 w 621806"/>
            <a:gd name="connsiteY3" fmla="*/ 1050472 h 1061358"/>
            <a:gd name="connsiteX4" fmla="*/ 201385 w 621806"/>
            <a:gd name="connsiteY4" fmla="*/ 843643 h 1061358"/>
            <a:gd name="connsiteX5" fmla="*/ 413656 w 621806"/>
            <a:gd name="connsiteY5" fmla="*/ 658587 h 1061358"/>
            <a:gd name="connsiteX6" fmla="*/ 440870 w 621806"/>
            <a:gd name="connsiteY6" fmla="*/ 185058 h 1061358"/>
            <a:gd name="connsiteX7" fmla="*/ 560614 w 621806"/>
            <a:gd name="connsiteY7" fmla="*/ 130628 h 1061358"/>
            <a:gd name="connsiteX8" fmla="*/ 582385 w 621806"/>
            <a:gd name="connsiteY8" fmla="*/ 32658 h 1061358"/>
            <a:gd name="connsiteX9" fmla="*/ 391885 w 621806"/>
            <a:gd name="connsiteY9" fmla="*/ 0 h 1061358"/>
            <a:gd name="connsiteX10" fmla="*/ 332013 w 621806"/>
            <a:gd name="connsiteY10" fmla="*/ 146958 h 1061358"/>
            <a:gd name="connsiteX11" fmla="*/ 0 w 621806"/>
            <a:gd name="connsiteY11" fmla="*/ 174172 h 1061358"/>
            <a:gd name="connsiteX0" fmla="*/ 0 w 621806"/>
            <a:gd name="connsiteY0" fmla="*/ 0 h 1132115"/>
            <a:gd name="connsiteX1" fmla="*/ 10885 w 621806"/>
            <a:gd name="connsiteY1" fmla="*/ 533400 h 1132115"/>
            <a:gd name="connsiteX2" fmla="*/ 10885 w 621806"/>
            <a:gd name="connsiteY2" fmla="*/ 1132115 h 1132115"/>
            <a:gd name="connsiteX3" fmla="*/ 174171 w 621806"/>
            <a:gd name="connsiteY3" fmla="*/ 1121229 h 1132115"/>
            <a:gd name="connsiteX4" fmla="*/ 201385 w 621806"/>
            <a:gd name="connsiteY4" fmla="*/ 914400 h 1132115"/>
            <a:gd name="connsiteX5" fmla="*/ 413656 w 621806"/>
            <a:gd name="connsiteY5" fmla="*/ 729344 h 1132115"/>
            <a:gd name="connsiteX6" fmla="*/ 440870 w 621806"/>
            <a:gd name="connsiteY6" fmla="*/ 255815 h 1132115"/>
            <a:gd name="connsiteX7" fmla="*/ 560614 w 621806"/>
            <a:gd name="connsiteY7" fmla="*/ 201385 h 1132115"/>
            <a:gd name="connsiteX8" fmla="*/ 582385 w 621806"/>
            <a:gd name="connsiteY8" fmla="*/ 103415 h 1132115"/>
            <a:gd name="connsiteX9" fmla="*/ 391885 w 621806"/>
            <a:gd name="connsiteY9" fmla="*/ 70757 h 1132115"/>
            <a:gd name="connsiteX10" fmla="*/ 332013 w 621806"/>
            <a:gd name="connsiteY10" fmla="*/ 217715 h 1132115"/>
            <a:gd name="connsiteX11" fmla="*/ 0 w 621806"/>
            <a:gd name="connsiteY11" fmla="*/ 0 h 1132115"/>
            <a:gd name="connsiteX0" fmla="*/ 0 w 621806"/>
            <a:gd name="connsiteY0" fmla="*/ 5442 h 1137557"/>
            <a:gd name="connsiteX1" fmla="*/ 10885 w 621806"/>
            <a:gd name="connsiteY1" fmla="*/ 538842 h 1137557"/>
            <a:gd name="connsiteX2" fmla="*/ 10885 w 621806"/>
            <a:gd name="connsiteY2" fmla="*/ 1137557 h 1137557"/>
            <a:gd name="connsiteX3" fmla="*/ 174171 w 621806"/>
            <a:gd name="connsiteY3" fmla="*/ 1126671 h 1137557"/>
            <a:gd name="connsiteX4" fmla="*/ 201385 w 621806"/>
            <a:gd name="connsiteY4" fmla="*/ 919842 h 1137557"/>
            <a:gd name="connsiteX5" fmla="*/ 413656 w 621806"/>
            <a:gd name="connsiteY5" fmla="*/ 734786 h 1137557"/>
            <a:gd name="connsiteX6" fmla="*/ 440870 w 621806"/>
            <a:gd name="connsiteY6" fmla="*/ 261257 h 1137557"/>
            <a:gd name="connsiteX7" fmla="*/ 560614 w 621806"/>
            <a:gd name="connsiteY7" fmla="*/ 206827 h 1137557"/>
            <a:gd name="connsiteX8" fmla="*/ 582385 w 621806"/>
            <a:gd name="connsiteY8" fmla="*/ 108857 h 1137557"/>
            <a:gd name="connsiteX9" fmla="*/ 391885 w 621806"/>
            <a:gd name="connsiteY9" fmla="*/ 76199 h 1137557"/>
            <a:gd name="connsiteX10" fmla="*/ 566056 w 621806"/>
            <a:gd name="connsiteY10" fmla="*/ 0 h 1137557"/>
            <a:gd name="connsiteX11" fmla="*/ 0 w 621806"/>
            <a:gd name="connsiteY11" fmla="*/ 5442 h 1137557"/>
            <a:gd name="connsiteX0" fmla="*/ 0 w 653142"/>
            <a:gd name="connsiteY0" fmla="*/ 5442 h 1137557"/>
            <a:gd name="connsiteX1" fmla="*/ 10885 w 653142"/>
            <a:gd name="connsiteY1" fmla="*/ 538842 h 1137557"/>
            <a:gd name="connsiteX2" fmla="*/ 10885 w 653142"/>
            <a:gd name="connsiteY2" fmla="*/ 1137557 h 1137557"/>
            <a:gd name="connsiteX3" fmla="*/ 174171 w 653142"/>
            <a:gd name="connsiteY3" fmla="*/ 1126671 h 1137557"/>
            <a:gd name="connsiteX4" fmla="*/ 201385 w 653142"/>
            <a:gd name="connsiteY4" fmla="*/ 919842 h 1137557"/>
            <a:gd name="connsiteX5" fmla="*/ 413656 w 653142"/>
            <a:gd name="connsiteY5" fmla="*/ 734786 h 1137557"/>
            <a:gd name="connsiteX6" fmla="*/ 440870 w 653142"/>
            <a:gd name="connsiteY6" fmla="*/ 261257 h 1137557"/>
            <a:gd name="connsiteX7" fmla="*/ 560614 w 653142"/>
            <a:gd name="connsiteY7" fmla="*/ 206827 h 1137557"/>
            <a:gd name="connsiteX8" fmla="*/ 582385 w 653142"/>
            <a:gd name="connsiteY8" fmla="*/ 108857 h 1137557"/>
            <a:gd name="connsiteX9" fmla="*/ 653142 w 653142"/>
            <a:gd name="connsiteY9" fmla="*/ 21770 h 1137557"/>
            <a:gd name="connsiteX10" fmla="*/ 566056 w 653142"/>
            <a:gd name="connsiteY10" fmla="*/ 0 h 1137557"/>
            <a:gd name="connsiteX11" fmla="*/ 0 w 653142"/>
            <a:gd name="connsiteY11" fmla="*/ 5442 h 1137557"/>
            <a:gd name="connsiteX0" fmla="*/ 0 w 669470"/>
            <a:gd name="connsiteY0" fmla="*/ 5442 h 1137557"/>
            <a:gd name="connsiteX1" fmla="*/ 10885 w 669470"/>
            <a:gd name="connsiteY1" fmla="*/ 538842 h 1137557"/>
            <a:gd name="connsiteX2" fmla="*/ 10885 w 669470"/>
            <a:gd name="connsiteY2" fmla="*/ 1137557 h 1137557"/>
            <a:gd name="connsiteX3" fmla="*/ 174171 w 669470"/>
            <a:gd name="connsiteY3" fmla="*/ 1126671 h 1137557"/>
            <a:gd name="connsiteX4" fmla="*/ 201385 w 669470"/>
            <a:gd name="connsiteY4" fmla="*/ 919842 h 1137557"/>
            <a:gd name="connsiteX5" fmla="*/ 413656 w 669470"/>
            <a:gd name="connsiteY5" fmla="*/ 734786 h 1137557"/>
            <a:gd name="connsiteX6" fmla="*/ 440870 w 669470"/>
            <a:gd name="connsiteY6" fmla="*/ 261257 h 1137557"/>
            <a:gd name="connsiteX7" fmla="*/ 560614 w 669470"/>
            <a:gd name="connsiteY7" fmla="*/ 206827 h 1137557"/>
            <a:gd name="connsiteX8" fmla="*/ 669470 w 669470"/>
            <a:gd name="connsiteY8" fmla="*/ 217714 h 1137557"/>
            <a:gd name="connsiteX9" fmla="*/ 653142 w 669470"/>
            <a:gd name="connsiteY9" fmla="*/ 21770 h 1137557"/>
            <a:gd name="connsiteX10" fmla="*/ 566056 w 669470"/>
            <a:gd name="connsiteY10" fmla="*/ 0 h 1137557"/>
            <a:gd name="connsiteX11" fmla="*/ 0 w 669470"/>
            <a:gd name="connsiteY11" fmla="*/ 5442 h 11375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69470" h="1137557">
              <a:moveTo>
                <a:pt x="0" y="5442"/>
              </a:moveTo>
              <a:cubicBezTo>
                <a:pt x="3628" y="101599"/>
                <a:pt x="9071" y="350156"/>
                <a:pt x="10885" y="538842"/>
              </a:cubicBezTo>
              <a:cubicBezTo>
                <a:pt x="12699" y="727528"/>
                <a:pt x="10885" y="937985"/>
                <a:pt x="10885" y="1137557"/>
              </a:cubicBezTo>
              <a:lnTo>
                <a:pt x="174171" y="1126671"/>
              </a:lnTo>
              <a:lnTo>
                <a:pt x="201385" y="919842"/>
              </a:lnTo>
              <a:lnTo>
                <a:pt x="413656" y="734786"/>
              </a:lnTo>
              <a:cubicBezTo>
                <a:pt x="433613" y="529772"/>
                <a:pt x="377370" y="259442"/>
                <a:pt x="440870" y="261257"/>
              </a:cubicBezTo>
              <a:lnTo>
                <a:pt x="560614" y="206827"/>
              </a:lnTo>
              <a:cubicBezTo>
                <a:pt x="711200" y="195941"/>
                <a:pt x="616856" y="255814"/>
                <a:pt x="669470" y="217714"/>
              </a:cubicBezTo>
              <a:lnTo>
                <a:pt x="653142" y="21770"/>
              </a:lnTo>
              <a:lnTo>
                <a:pt x="566056" y="0"/>
              </a:lnTo>
              <a:lnTo>
                <a:pt x="0" y="5442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157843</xdr:colOff>
      <xdr:row>111</xdr:row>
      <xdr:rowOff>32659</xdr:rowOff>
    </xdr:from>
    <xdr:to>
      <xdr:col>23</xdr:col>
      <xdr:colOff>326571</xdr:colOff>
      <xdr:row>115</xdr:row>
      <xdr:rowOff>108859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33B14A2E-6F9D-4E24-8D9C-06B8CD34E1F1}"/>
            </a:ext>
          </a:extLst>
        </xdr:cNvPr>
        <xdr:cNvSpPr/>
      </xdr:nvSpPr>
      <xdr:spPr>
        <a:xfrm>
          <a:off x="12768943" y="26076730"/>
          <a:ext cx="778328" cy="83820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21771</xdr:colOff>
      <xdr:row>118</xdr:row>
      <xdr:rowOff>157842</xdr:rowOff>
    </xdr:from>
    <xdr:to>
      <xdr:col>23</xdr:col>
      <xdr:colOff>462642</xdr:colOff>
      <xdr:row>124</xdr:row>
      <xdr:rowOff>54428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D26697D0-769A-4258-95D0-D8CE650979E0}"/>
            </a:ext>
          </a:extLst>
        </xdr:cNvPr>
        <xdr:cNvSpPr/>
      </xdr:nvSpPr>
      <xdr:spPr>
        <a:xfrm>
          <a:off x="12632871" y="27622499"/>
          <a:ext cx="1050471" cy="974272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239485</xdr:colOff>
      <xdr:row>130</xdr:row>
      <xdr:rowOff>168728</xdr:rowOff>
    </xdr:from>
    <xdr:to>
      <xdr:col>24</xdr:col>
      <xdr:colOff>364670</xdr:colOff>
      <xdr:row>139</xdr:row>
      <xdr:rowOff>130627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9755A899-96EB-49C4-A95F-4CAC7732A6FE}"/>
            </a:ext>
          </a:extLst>
        </xdr:cNvPr>
        <xdr:cNvSpPr/>
      </xdr:nvSpPr>
      <xdr:spPr>
        <a:xfrm>
          <a:off x="12240985" y="29854071"/>
          <a:ext cx="1953985" cy="1676399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476250</xdr:colOff>
      <xdr:row>59</xdr:row>
      <xdr:rowOff>176894</xdr:rowOff>
    </xdr:from>
    <xdr:to>
      <xdr:col>7</xdr:col>
      <xdr:colOff>394607</xdr:colOff>
      <xdr:row>60</xdr:row>
      <xdr:rowOff>54429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375E683-C489-27A9-7ECD-0C89590C169D}"/>
            </a:ext>
          </a:extLst>
        </xdr:cNvPr>
        <xdr:cNvSpPr txBox="1"/>
      </xdr:nvSpPr>
      <xdr:spPr>
        <a:xfrm>
          <a:off x="1891393" y="14369144"/>
          <a:ext cx="2095500" cy="299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Consumed Electricity</a:t>
          </a:r>
        </a:p>
      </xdr:txBody>
    </xdr:sp>
    <xdr:clientData/>
  </xdr:twoCellAnchor>
  <xdr:twoCellAnchor>
    <xdr:from>
      <xdr:col>2</xdr:col>
      <xdr:colOff>191301</xdr:colOff>
      <xdr:row>111</xdr:row>
      <xdr:rowOff>183623</xdr:rowOff>
    </xdr:from>
    <xdr:to>
      <xdr:col>5</xdr:col>
      <xdr:colOff>449836</xdr:colOff>
      <xdr:row>113</xdr:row>
      <xdr:rowOff>101979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DB0D6F0-7C68-474D-8DE6-CA7666F075A6}"/>
            </a:ext>
          </a:extLst>
        </xdr:cNvPr>
        <xdr:cNvSpPr txBox="1"/>
      </xdr:nvSpPr>
      <xdr:spPr>
        <a:xfrm>
          <a:off x="994122" y="26214087"/>
          <a:ext cx="2095500" cy="299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Consumed Electricity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Beca New">
      <a:dk1>
        <a:sysClr val="windowText" lastClr="000000"/>
      </a:dk1>
      <a:lt1>
        <a:sysClr val="window" lastClr="FFFFFF"/>
      </a:lt1>
      <a:dk2>
        <a:srgbClr val="262626"/>
      </a:dk2>
      <a:lt2>
        <a:srgbClr val="FFFFFF"/>
      </a:lt2>
      <a:accent1>
        <a:srgbClr val="12A8B2"/>
      </a:accent1>
      <a:accent2>
        <a:srgbClr val="F6C808"/>
      </a:accent2>
      <a:accent3>
        <a:srgbClr val="8D0E84"/>
      </a:accent3>
      <a:accent4>
        <a:srgbClr val="009FDA"/>
      </a:accent4>
      <a:accent5>
        <a:srgbClr val="A5A5A5"/>
      </a:accent5>
      <a:accent6>
        <a:srgbClr val="E7E6E6"/>
      </a:accent6>
      <a:hlink>
        <a:srgbClr val="FFCE00"/>
      </a:hlink>
      <a:folHlink>
        <a:srgbClr val="8D0E8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5E54-6920-42F6-90C3-9E080EB64E99}">
  <sheetPr codeName="Sheet7">
    <tabColor theme="0"/>
  </sheetPr>
  <dimension ref="B1:P17"/>
  <sheetViews>
    <sheetView workbookViewId="0">
      <selection activeCell="D26" sqref="D26"/>
    </sheetView>
  </sheetViews>
  <sheetFormatPr defaultRowHeight="15"/>
  <cols>
    <col min="2" max="2" width="24.42578125" bestFit="1" customWidth="1"/>
  </cols>
  <sheetData>
    <row r="1" spans="2:16" ht="15.75" thickBot="1"/>
    <row r="2" spans="2:16" ht="15" customHeight="1"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7"/>
    </row>
    <row r="3" spans="2:16" ht="15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50"/>
    </row>
    <row r="4" spans="2:16" ht="15.75" customHeight="1" thickBot="1">
      <c r="B4" s="151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3"/>
    </row>
    <row r="5" spans="2:16" ht="15.75" customHeight="1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2:16" ht="15.75" customHeight="1">
      <c r="B6" s="155" t="s">
        <v>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2:16">
      <c r="B7" s="155" t="s">
        <v>2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8" spans="2:16">
      <c r="B8" s="155" t="s">
        <v>3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</row>
    <row r="9" spans="2:16">
      <c r="B9" s="155" t="s">
        <v>4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</row>
    <row r="10" spans="2:16">
      <c r="B10" s="155" t="s">
        <v>5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</row>
    <row r="11" spans="2:16">
      <c r="B11" s="155" t="s">
        <v>6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</row>
    <row r="12" spans="2:16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4" spans="2:16">
      <c r="B14" s="56" t="s">
        <v>7</v>
      </c>
    </row>
    <row r="15" spans="2:16">
      <c r="B15" s="53" t="s">
        <v>8</v>
      </c>
      <c r="C15" s="154" t="s">
        <v>9</v>
      </c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</row>
    <row r="16" spans="2:16">
      <c r="B16" s="54" t="s">
        <v>10</v>
      </c>
      <c r="C16" s="154" t="s">
        <v>11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</row>
    <row r="17" spans="2:16">
      <c r="B17" s="55" t="s">
        <v>12</v>
      </c>
      <c r="C17" s="154" t="s">
        <v>13</v>
      </c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</sheetData>
  <sheetProtection algorithmName="SHA-512" hashValue="VMr+JuGFxeFFepy0VQEkmAepNyhXB/eJbo5qi/t3wFgQUyoCR+2dJROEp3/3tMuxpsFS9wEJal7LbsCSzy2Hig==" saltValue="FGOrDrNTpUZQJSi+3yxjVg==" spinCount="100000" sheet="1" objects="1" scenarios="1"/>
  <mergeCells count="10">
    <mergeCell ref="B2:P4"/>
    <mergeCell ref="C15:P15"/>
    <mergeCell ref="C16:P16"/>
    <mergeCell ref="C17:P17"/>
    <mergeCell ref="B7:P7"/>
    <mergeCell ref="B8:P8"/>
    <mergeCell ref="B9:P9"/>
    <mergeCell ref="B10:P10"/>
    <mergeCell ref="B11:P11"/>
    <mergeCell ref="B6:P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C894-D58F-4145-A154-789BFA74B04F}">
  <sheetPr codeName="Sheet1">
    <tabColor theme="4"/>
  </sheetPr>
  <dimension ref="A1:AU98"/>
  <sheetViews>
    <sheetView tabSelected="1" zoomScale="73" zoomScaleNormal="73" zoomScalePageLayoutView="40" workbookViewId="0">
      <selection activeCell="N6" sqref="N6"/>
    </sheetView>
  </sheetViews>
  <sheetFormatPr defaultRowHeight="15"/>
  <cols>
    <col min="1" max="1" width="4.5703125" customWidth="1"/>
    <col min="2" max="2" width="2.5703125" customWidth="1"/>
    <col min="3" max="3" width="22.5703125" customWidth="1"/>
    <col min="4" max="4" width="3" customWidth="1"/>
    <col min="5" max="5" width="19" customWidth="1"/>
    <col min="6" max="6" width="11.85546875" customWidth="1"/>
    <col min="7" max="8" width="11.7109375" customWidth="1"/>
    <col min="9" max="9" width="11.85546875" bestFit="1" customWidth="1"/>
    <col min="10" max="10" width="11.7109375" customWidth="1"/>
    <col min="11" max="11" width="11.5703125" customWidth="1"/>
    <col min="12" max="12" width="11.85546875" bestFit="1" customWidth="1"/>
    <col min="13" max="13" width="13" bestFit="1" customWidth="1"/>
    <col min="14" max="14" width="11.85546875" bestFit="1" customWidth="1"/>
    <col min="15" max="15" width="11.5703125" customWidth="1"/>
    <col min="16" max="16" width="14.28515625" bestFit="1" customWidth="1"/>
    <col min="17" max="17" width="11.5703125" customWidth="1"/>
    <col min="18" max="18" width="16" customWidth="1"/>
    <col min="19" max="19" width="17.7109375" customWidth="1"/>
    <col min="20" max="20" width="2.5703125" customWidth="1"/>
    <col min="21" max="21" width="4" customWidth="1"/>
    <col min="23" max="23" width="5" customWidth="1"/>
    <col min="24" max="24" width="4" customWidth="1"/>
    <col min="33" max="33" width="3.28515625" customWidth="1"/>
    <col min="34" max="34" width="5.5703125" customWidth="1"/>
    <col min="44" max="44" width="5.28515625" customWidth="1"/>
    <col min="45" max="45" width="4.28515625" customWidth="1"/>
  </cols>
  <sheetData>
    <row r="1" spans="1:47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47" ht="142.5" customHeight="1" thickBot="1">
      <c r="A2" s="9"/>
      <c r="B2" s="9"/>
      <c r="C2" s="9"/>
      <c r="D2" s="9"/>
      <c r="E2" s="9"/>
      <c r="F2" s="95" t="str">
        <f>$F$10 &amp; " " &amp;F11 &amp; "  "</f>
        <v xml:space="preserve">   </v>
      </c>
      <c r="G2" s="95"/>
      <c r="H2" s="95"/>
      <c r="I2" s="95"/>
      <c r="J2" s="95"/>
      <c r="K2" s="95"/>
      <c r="L2" s="95"/>
      <c r="M2" s="95"/>
      <c r="N2" s="95"/>
      <c r="O2" s="95"/>
      <c r="P2" s="95"/>
      <c r="Q2" s="9"/>
      <c r="R2" s="9"/>
      <c r="S2" s="9"/>
      <c r="T2" s="9"/>
      <c r="U2" s="9"/>
      <c r="V2" s="9"/>
      <c r="W2" s="9"/>
    </row>
    <row r="3" spans="1:47">
      <c r="A3" s="9"/>
      <c r="B3" s="10"/>
      <c r="C3" s="98" t="s">
        <v>8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12"/>
      <c r="U3" s="9"/>
      <c r="V3" s="9"/>
      <c r="AT3" s="9"/>
      <c r="AU3" s="9"/>
    </row>
    <row r="4" spans="1:47" ht="30" customHeight="1">
      <c r="A4" s="9"/>
      <c r="B4" s="13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4"/>
      <c r="U4" s="9"/>
      <c r="V4" s="9"/>
      <c r="AT4" s="9"/>
      <c r="AU4" s="9"/>
    </row>
    <row r="5" spans="1:47" ht="15.75" thickBot="1">
      <c r="A5" s="9"/>
      <c r="B5" s="28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30"/>
      <c r="U5" s="9"/>
      <c r="V5" s="9"/>
      <c r="AT5" s="9"/>
      <c r="AU5" s="9"/>
    </row>
    <row r="6" spans="1:47" ht="79.5" customHeight="1" thickBot="1">
      <c r="A6" s="9"/>
      <c r="B6" s="9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9"/>
      <c r="U6" s="9"/>
      <c r="V6" s="9"/>
      <c r="AT6" s="9"/>
      <c r="AU6" s="9"/>
    </row>
    <row r="7" spans="1:47" ht="15" customHeight="1">
      <c r="A7" s="9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/>
      <c r="U7" s="9"/>
      <c r="V7" s="9"/>
      <c r="AT7" s="9"/>
      <c r="AU7" s="9"/>
    </row>
    <row r="8" spans="1:47" ht="15.75" customHeight="1">
      <c r="A8" s="9"/>
      <c r="B8" s="13"/>
      <c r="C8" s="136" t="s">
        <v>14</v>
      </c>
      <c r="D8" s="137"/>
      <c r="E8" s="137"/>
      <c r="F8" s="137"/>
      <c r="G8" s="138"/>
      <c r="H8" s="9"/>
      <c r="I8" s="135"/>
      <c r="J8" s="135"/>
      <c r="K8" s="9"/>
      <c r="L8" s="132" t="s">
        <v>15</v>
      </c>
      <c r="M8" s="133"/>
      <c r="N8" s="133"/>
      <c r="O8" s="133"/>
      <c r="P8" s="133"/>
      <c r="Q8" s="134"/>
      <c r="R8" s="20"/>
      <c r="S8" s="25"/>
      <c r="T8" s="14"/>
      <c r="U8" s="9"/>
      <c r="V8" s="9"/>
      <c r="AT8" s="9"/>
      <c r="AU8" s="9"/>
    </row>
    <row r="9" spans="1:47" ht="15.75" thickBot="1">
      <c r="A9" s="9"/>
      <c r="B9" s="13"/>
      <c r="C9" s="21"/>
      <c r="D9" s="21"/>
      <c r="E9" s="22"/>
      <c r="F9" s="22"/>
      <c r="G9" s="21"/>
      <c r="H9" s="9"/>
      <c r="I9" s="129"/>
      <c r="J9" s="129"/>
      <c r="K9" s="9"/>
      <c r="L9" s="20"/>
      <c r="M9" s="20"/>
      <c r="N9" s="20"/>
      <c r="O9" s="20"/>
      <c r="P9" s="20"/>
      <c r="Q9" s="20"/>
      <c r="R9" s="20"/>
      <c r="S9" s="9"/>
      <c r="T9" s="14"/>
      <c r="U9" s="9"/>
      <c r="V9" s="9"/>
      <c r="AT9" s="9"/>
      <c r="AU9" s="9"/>
    </row>
    <row r="10" spans="1:47">
      <c r="A10" s="9"/>
      <c r="B10" s="13"/>
      <c r="C10" s="129" t="s">
        <v>16</v>
      </c>
      <c r="D10" s="129"/>
      <c r="E10" s="129"/>
      <c r="F10" s="139"/>
      <c r="G10" s="140"/>
      <c r="H10" s="9"/>
      <c r="I10" s="141" t="s">
        <v>17</v>
      </c>
      <c r="J10" s="142"/>
      <c r="K10" s="9"/>
      <c r="L10" s="9"/>
      <c r="M10" s="9" t="s">
        <v>18</v>
      </c>
      <c r="N10" s="9" t="s">
        <v>19</v>
      </c>
      <c r="O10" s="9" t="s">
        <v>20</v>
      </c>
      <c r="P10" s="9" t="s">
        <v>21</v>
      </c>
      <c r="Q10" s="9" t="s">
        <v>22</v>
      </c>
      <c r="R10" s="9"/>
      <c r="S10" s="112" t="s">
        <v>23</v>
      </c>
      <c r="T10" s="14"/>
      <c r="U10" s="9"/>
      <c r="V10" s="9"/>
      <c r="AT10" s="9"/>
      <c r="AU10" s="9"/>
    </row>
    <row r="11" spans="1:47">
      <c r="B11" s="13"/>
      <c r="C11" s="129" t="s">
        <v>24</v>
      </c>
      <c r="D11" s="129"/>
      <c r="E11" s="129"/>
      <c r="F11" s="139"/>
      <c r="G11" s="140"/>
      <c r="H11" s="9"/>
      <c r="I11" s="143" t="s">
        <v>25</v>
      </c>
      <c r="J11" s="144"/>
      <c r="K11" s="9"/>
      <c r="L11" s="9" t="s">
        <v>26</v>
      </c>
      <c r="M11" s="33"/>
      <c r="N11" s="33"/>
      <c r="O11" s="33"/>
      <c r="P11" s="33"/>
      <c r="Q11" s="33"/>
      <c r="R11" s="15"/>
      <c r="S11" s="113"/>
      <c r="T11" s="14"/>
      <c r="U11" s="9"/>
      <c r="V11" s="9"/>
      <c r="AT11" s="9"/>
      <c r="AU11" s="9"/>
    </row>
    <row r="12" spans="1:47">
      <c r="A12" s="9"/>
      <c r="B12" s="13"/>
      <c r="C12" s="129" t="s">
        <v>27</v>
      </c>
      <c r="D12" s="129"/>
      <c r="E12" s="129"/>
      <c r="F12" s="139"/>
      <c r="G12" s="140"/>
      <c r="H12" s="9"/>
      <c r="I12" s="143" t="s">
        <v>28</v>
      </c>
      <c r="J12" s="144"/>
      <c r="K12" s="9"/>
      <c r="L12" s="9" t="s">
        <v>29</v>
      </c>
      <c r="M12" s="33"/>
      <c r="N12" s="33"/>
      <c r="O12" s="33"/>
      <c r="P12" s="33"/>
      <c r="Q12" s="33"/>
      <c r="R12" s="15"/>
      <c r="S12" s="113"/>
      <c r="T12" s="14"/>
      <c r="U12" s="9"/>
      <c r="V12" s="9"/>
      <c r="AT12" s="9"/>
      <c r="AU12" s="9"/>
    </row>
    <row r="13" spans="1:47" ht="16.5">
      <c r="A13" s="9"/>
      <c r="B13" s="13"/>
      <c r="C13" s="129" t="s">
        <v>30</v>
      </c>
      <c r="D13" s="129"/>
      <c r="E13" s="129"/>
      <c r="F13" s="36"/>
      <c r="G13" s="37" t="s">
        <v>31</v>
      </c>
      <c r="H13" s="9"/>
      <c r="I13" s="125" t="s">
        <v>32</v>
      </c>
      <c r="J13" s="126"/>
      <c r="K13" s="9"/>
      <c r="L13" s="9" t="s">
        <v>33</v>
      </c>
      <c r="M13" s="33"/>
      <c r="N13" s="33"/>
      <c r="O13" s="33"/>
      <c r="P13" s="33"/>
      <c r="Q13" s="33"/>
      <c r="R13" s="15"/>
      <c r="S13" s="113"/>
      <c r="T13" s="14"/>
      <c r="U13" s="9"/>
      <c r="V13" s="9"/>
      <c r="AT13" s="9"/>
      <c r="AU13" s="9"/>
    </row>
    <row r="14" spans="1:47" ht="16.5">
      <c r="A14" s="9"/>
      <c r="B14" s="13"/>
      <c r="C14" s="129" t="s">
        <v>34</v>
      </c>
      <c r="D14" s="129"/>
      <c r="E14" s="129"/>
      <c r="F14" s="36"/>
      <c r="G14" s="37" t="s">
        <v>31</v>
      </c>
      <c r="H14" s="9"/>
      <c r="I14" s="125"/>
      <c r="J14" s="126"/>
      <c r="K14" s="9"/>
      <c r="L14" s="9" t="s">
        <v>35</v>
      </c>
      <c r="M14" s="33"/>
      <c r="N14" s="33"/>
      <c r="O14" s="33"/>
      <c r="P14" s="33"/>
      <c r="Q14" s="33"/>
      <c r="R14" s="15"/>
      <c r="S14" s="113"/>
      <c r="T14" s="14"/>
      <c r="U14" s="9"/>
      <c r="V14" s="9"/>
      <c r="AT14" s="9"/>
      <c r="AU14" s="9"/>
    </row>
    <row r="15" spans="1:47" ht="17.25" thickBot="1">
      <c r="A15" s="9"/>
      <c r="B15" s="13"/>
      <c r="C15" s="129" t="s">
        <v>36</v>
      </c>
      <c r="D15" s="129"/>
      <c r="E15" s="129"/>
      <c r="F15" s="36"/>
      <c r="G15" s="37" t="s">
        <v>31</v>
      </c>
      <c r="H15" s="9"/>
      <c r="I15" s="127"/>
      <c r="J15" s="128"/>
      <c r="K15" s="9"/>
      <c r="L15" s="9" t="s">
        <v>37</v>
      </c>
      <c r="M15" s="33"/>
      <c r="N15" s="33"/>
      <c r="O15" s="33"/>
      <c r="P15" s="33"/>
      <c r="Q15" s="33"/>
      <c r="R15" s="15"/>
      <c r="S15" s="114"/>
      <c r="T15" s="14"/>
      <c r="U15" s="9"/>
      <c r="V15" s="9"/>
      <c r="AT15" s="9"/>
      <c r="AU15" s="9"/>
    </row>
    <row r="16" spans="1:47" s="8" customFormat="1" ht="15.75" thickBot="1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/>
      <c r="U16" s="15"/>
      <c r="V16" s="15"/>
      <c r="AT16" s="15"/>
      <c r="AU16" s="15"/>
    </row>
    <row r="17" spans="1:47" s="8" customFormat="1" ht="30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AT17" s="15"/>
      <c r="AU17" s="15"/>
    </row>
    <row r="18" spans="1:47" s="8" customFormat="1" ht="15.75" thickBot="1">
      <c r="A18" s="15"/>
      <c r="B18" s="15"/>
      <c r="C18" s="15"/>
      <c r="D18" s="15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5"/>
      <c r="V18" s="15"/>
      <c r="AT18" s="15"/>
      <c r="AU18" s="15"/>
    </row>
    <row r="19" spans="1:47" s="8" customFormat="1">
      <c r="A19" s="15"/>
      <c r="B19" s="23"/>
      <c r="C19" s="24"/>
      <c r="D19" s="2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51"/>
      <c r="U19" s="15"/>
      <c r="V19" s="15"/>
      <c r="AT19" s="15"/>
      <c r="AU19" s="15"/>
    </row>
    <row r="20" spans="1:47" ht="21.75" customHeight="1">
      <c r="A20" s="9"/>
      <c r="B20" s="13"/>
      <c r="C20" s="25"/>
      <c r="D20" s="9"/>
      <c r="E20" s="9"/>
      <c r="F20" s="66" t="s">
        <v>38</v>
      </c>
      <c r="G20" s="67" t="s">
        <v>39</v>
      </c>
      <c r="H20" s="67" t="s">
        <v>40</v>
      </c>
      <c r="I20" s="67" t="s">
        <v>41</v>
      </c>
      <c r="J20" s="67" t="s">
        <v>42</v>
      </c>
      <c r="K20" s="67" t="s">
        <v>43</v>
      </c>
      <c r="L20" s="67" t="s">
        <v>44</v>
      </c>
      <c r="M20" s="67" t="s">
        <v>45</v>
      </c>
      <c r="N20" s="67" t="s">
        <v>46</v>
      </c>
      <c r="O20" s="67" t="s">
        <v>47</v>
      </c>
      <c r="P20" s="67" t="s">
        <v>48</v>
      </c>
      <c r="Q20" s="67" t="s">
        <v>49</v>
      </c>
      <c r="R20" s="67"/>
      <c r="S20" s="60" t="s">
        <v>50</v>
      </c>
      <c r="T20" s="14"/>
      <c r="U20" s="9"/>
      <c r="V20" s="9"/>
      <c r="AT20" s="9"/>
      <c r="AU20" s="9"/>
    </row>
    <row r="21" spans="1:47" ht="15.75" thickBot="1">
      <c r="A21" s="9"/>
      <c r="B21" s="1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4"/>
      <c r="U21" s="9"/>
      <c r="V21" s="9"/>
      <c r="AT21" s="9"/>
      <c r="AU21" s="9"/>
    </row>
    <row r="22" spans="1:47">
      <c r="A22" s="9"/>
      <c r="B22" s="13"/>
      <c r="C22" s="112" t="s">
        <v>51</v>
      </c>
      <c r="D22" s="9"/>
      <c r="E22" s="38" t="s">
        <v>52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4"/>
      <c r="U22" s="9"/>
      <c r="V22" s="9"/>
      <c r="AT22" s="9"/>
      <c r="AU22" s="9"/>
    </row>
    <row r="23" spans="1:47">
      <c r="A23" s="9"/>
      <c r="B23" s="13"/>
      <c r="C23" s="113"/>
      <c r="D23" s="9"/>
      <c r="E23" s="3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4"/>
      <c r="U23" s="9"/>
      <c r="V23" s="9"/>
      <c r="AT23" s="9"/>
      <c r="AU23" s="9"/>
    </row>
    <row r="24" spans="1:47">
      <c r="A24" s="9"/>
      <c r="B24" s="13"/>
      <c r="C24" s="113"/>
      <c r="D24" s="9"/>
      <c r="E24" s="9" t="s">
        <v>53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6"/>
      <c r="R24" s="50"/>
      <c r="S24" s="73">
        <f>SUM(F24:Q24)</f>
        <v>0</v>
      </c>
      <c r="T24" s="14"/>
      <c r="U24" s="9"/>
      <c r="V24" s="9"/>
      <c r="AT24" s="9"/>
      <c r="AU24" s="9"/>
    </row>
    <row r="25" spans="1:47">
      <c r="A25" s="9"/>
      <c r="B25" s="13"/>
      <c r="C25" s="113"/>
      <c r="D25" s="9"/>
      <c r="E25" s="9" t="s">
        <v>54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6"/>
      <c r="S25" s="43">
        <f>SUM(F25:Q25)</f>
        <v>0</v>
      </c>
      <c r="T25" s="14"/>
      <c r="U25" s="9"/>
      <c r="V25" s="9"/>
      <c r="AT25" s="9"/>
      <c r="AU25" s="9"/>
    </row>
    <row r="26" spans="1:47">
      <c r="A26" s="9"/>
      <c r="B26" s="13"/>
      <c r="C26" s="11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4"/>
      <c r="U26" s="9"/>
      <c r="V26" s="9"/>
      <c r="AT26" s="9"/>
      <c r="AU26" s="9"/>
    </row>
    <row r="27" spans="1:47" ht="15.75" thickBot="1">
      <c r="A27" s="9"/>
      <c r="B27" s="13"/>
      <c r="C27" s="114"/>
      <c r="D27" s="9"/>
      <c r="E27" s="38" t="s">
        <v>55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4"/>
      <c r="U27" s="9"/>
      <c r="V27" s="9"/>
      <c r="AT27" s="9"/>
      <c r="AU27" s="9"/>
    </row>
    <row r="28" spans="1:47">
      <c r="A28" s="9"/>
      <c r="B28" s="13"/>
      <c r="C28" s="9"/>
      <c r="D28" s="9"/>
      <c r="E28" s="3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4"/>
      <c r="U28" s="9"/>
      <c r="V28" s="9"/>
      <c r="AT28" s="9"/>
      <c r="AU28" s="9"/>
    </row>
    <row r="29" spans="1:47">
      <c r="A29" s="9"/>
      <c r="B29" s="13"/>
      <c r="C29" s="25" t="s">
        <v>56</v>
      </c>
      <c r="D29" s="25"/>
      <c r="E29" s="15" t="s">
        <v>53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15"/>
      <c r="S29" s="42">
        <f>SUM(F29:Q29)</f>
        <v>0</v>
      </c>
      <c r="T29" s="14"/>
      <c r="U29" s="9"/>
      <c r="V29" s="9"/>
      <c r="AT29" s="9"/>
      <c r="AU29" s="9"/>
    </row>
    <row r="30" spans="1:47" ht="15.75" thickBot="1">
      <c r="A30" s="9"/>
      <c r="B30" s="13"/>
      <c r="C30" s="9"/>
      <c r="D30" s="9"/>
      <c r="E30" s="9" t="s">
        <v>53</v>
      </c>
      <c r="F30" s="75">
        <f>IF($E$29=Options!$C$3,F29,IF($E$29=Options!$C$1,F29/3.6,IF(AND($E$29=Options!$C$2,$F$12=Options!$A$1),F29*25,IF(AND($E$29=Options!$C$2,$F$12=Options!$A$2),F29*10.5,""))))</f>
        <v>0</v>
      </c>
      <c r="G30" s="75">
        <f>IF($E$29=Options!$C$3,G29,IF($E$29=Options!$C$1,G29/3.6,IF(AND($E$29=Options!$C$2,$F$12=Options!$A$1),G29*25,IF(AND($E$29=Options!$C$2,$F$12=Options!$A$2),G29*10.5,""))))</f>
        <v>0</v>
      </c>
      <c r="H30" s="75">
        <f>IF($E$29=Options!$C$3,H29,IF($E$29=Options!$C$1,H29/3.6,IF(AND($E$29=Options!$C$2,$F$12=Options!$A$1),H29*25,IF(AND($E$29=Options!$C$2,$F$12=Options!$A$2),H29*10.5,""))))</f>
        <v>0</v>
      </c>
      <c r="I30" s="75">
        <f>IF($E$29=Options!$C$3,I29,IF($E$29=Options!$C$1,I29/3.6,IF(AND($E$29=Options!$C$2,$F$12=Options!$A$1),I29*25,IF(AND($E$29=Options!$C$2,$F$12=Options!$A$2),I29*10.5,""))))</f>
        <v>0</v>
      </c>
      <c r="J30" s="75">
        <f>IF($E$29=Options!$C$3,J29,IF($E$29=Options!$C$1,J29/3.6,IF(AND($E$29=Options!$C$2,$F$12=Options!$A$1),J29*25,IF(AND($E$29=Options!$C$2,$F$12=Options!$A$2),J29*10.5,""))))</f>
        <v>0</v>
      </c>
      <c r="K30" s="75">
        <f>IF($E$29=Options!$C$3,K29,IF($E$29=Options!$C$1,K29/3.6,IF(AND($E$29=Options!$C$2,$F$12=Options!$A$1),K29*25,IF(AND($E$29=Options!$C$2,$F$12=Options!$A$2),K29*10.5,""))))</f>
        <v>0</v>
      </c>
      <c r="L30" s="75">
        <f>IF($E$29=Options!$C$3,L29,IF($E$29=Options!$C$1,L29/3.6,IF(AND($E$29=Options!$C$2,$F$12=Options!$A$1),L29*25,IF(AND($E$29=Options!$C$2,$F$12=Options!$A$2),L29*10.5,""))))</f>
        <v>0</v>
      </c>
      <c r="M30" s="75">
        <f>IF($E$29=Options!$C$3,M29,IF($E$29=Options!$C$1,M29/3.6,IF(AND($E$29=Options!$C$2,$F$12=Options!$A$1),M29*25,IF(AND($E$29=Options!$C$2,$F$12=Options!$A$2),M29*10.5,""))))</f>
        <v>0</v>
      </c>
      <c r="N30" s="75">
        <f>IF($E$29=Options!$C$3,N29,IF($E$29=Options!$C$1,N29/3.6,IF(AND($E$29=Options!$C$2,$F$12=Options!$A$1),N29*25,IF(AND($E$29=Options!$C$2,$F$12=Options!$A$2),N29*10.5,""))))</f>
        <v>0</v>
      </c>
      <c r="O30" s="75">
        <f>IF($E$29=Options!$C$3,O29,IF($E$29=Options!$C$1,O29/3.6,IF(AND($E$29=Options!$C$2,$F$12=Options!$A$1),O29*25,IF(AND($E$29=Options!$C$2,$F$12=Options!$A$2),O29*10.5,""))))</f>
        <v>0</v>
      </c>
      <c r="P30" s="75">
        <f>IF($E$29=Options!$C$3,P29,IF($E$29=Options!$C$1,P29/3.6,IF(AND($E$29=Options!$C$2,$F$12=Options!$A$1),P29*25,IF(AND($E$29=Options!$C$2,$F$12=Options!$A$2),P29*10.5,""))))</f>
        <v>0</v>
      </c>
      <c r="Q30" s="76">
        <f>IF($E$29=Options!$C$3,Q29,IF($E$29=Options!$C$1,Q29/3.6,IF(AND($E$29=Options!$C$2,$F$12=Options!$A$1),Q29*25,IF(AND($E$29=Options!$C$2,$F$12=Options!$A$2),Q29*10.5,""))))</f>
        <v>0</v>
      </c>
      <c r="R30" s="48"/>
      <c r="S30" s="42">
        <f>IF($E$29=Options!$C$3,S29,IF($E$29=Options!$C$1,S29/3.6,IF(AND($E$29=Options!$C$2,$F$12=Options!$A$1),S29*25,IF(AND($E$29=Options!$C$2,$F$12=Options!$A$2),S29*10.5,""))))</f>
        <v>0</v>
      </c>
      <c r="T30" s="14"/>
      <c r="U30" s="9"/>
      <c r="V30" s="9"/>
      <c r="AT30" s="9"/>
      <c r="AU30" s="9"/>
    </row>
    <row r="31" spans="1:47">
      <c r="A31" s="9"/>
      <c r="B31" s="13"/>
      <c r="C31" s="112" t="s">
        <v>57</v>
      </c>
      <c r="D31" s="9"/>
      <c r="E31" s="9" t="s">
        <v>54</v>
      </c>
      <c r="F31" s="34"/>
      <c r="G31" s="34"/>
      <c r="H31" s="34"/>
      <c r="I31" s="34"/>
      <c r="J31" s="34"/>
      <c r="K31" s="34"/>
      <c r="L31" s="34"/>
      <c r="M31" s="34"/>
      <c r="N31" s="35"/>
      <c r="O31" s="35"/>
      <c r="P31" s="35"/>
      <c r="Q31" s="35"/>
      <c r="R31" s="49"/>
      <c r="S31" s="46">
        <f>SUM(F31:Q31)</f>
        <v>0</v>
      </c>
      <c r="T31" s="14"/>
      <c r="U31" s="9"/>
      <c r="V31" s="9"/>
      <c r="AT31" s="9"/>
      <c r="AU31" s="9"/>
    </row>
    <row r="32" spans="1:47">
      <c r="A32" s="9"/>
      <c r="B32" s="13"/>
      <c r="C32" s="113"/>
      <c r="D32" s="9"/>
      <c r="E32" s="15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41"/>
      <c r="T32" s="14"/>
      <c r="U32" s="9"/>
      <c r="V32" s="9"/>
      <c r="AT32" s="9"/>
      <c r="AU32" s="9"/>
    </row>
    <row r="33" spans="1:47" ht="15.75" thickBot="1">
      <c r="A33" s="9"/>
      <c r="B33" s="13"/>
      <c r="C33" s="114"/>
      <c r="D33" s="25"/>
      <c r="E33" s="38" t="s">
        <v>58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4"/>
      <c r="U33" s="9"/>
      <c r="V33" s="9"/>
      <c r="AT33" s="9"/>
      <c r="AU33" s="9"/>
    </row>
    <row r="34" spans="1:47">
      <c r="A34" s="9"/>
      <c r="B34" s="13"/>
      <c r="C34" s="25"/>
      <c r="D34" s="25"/>
      <c r="E34" s="3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4"/>
      <c r="U34" s="9"/>
      <c r="V34" s="9"/>
      <c r="AT34" s="9"/>
      <c r="AU34" s="9"/>
    </row>
    <row r="35" spans="1:47">
      <c r="A35" s="9"/>
      <c r="B35" s="13"/>
      <c r="C35" s="25" t="s">
        <v>56</v>
      </c>
      <c r="D35" s="25"/>
      <c r="E35" s="15" t="s">
        <v>59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2"/>
      <c r="R35" s="32"/>
      <c r="S35" s="44">
        <f>SUM(F35:Q35)</f>
        <v>0</v>
      </c>
      <c r="T35" s="14"/>
      <c r="U35" s="9"/>
      <c r="V35" s="9"/>
      <c r="AT35" s="9"/>
      <c r="AU35" s="9"/>
    </row>
    <row r="36" spans="1:47">
      <c r="A36" s="9"/>
      <c r="B36" s="13"/>
      <c r="C36" s="15"/>
      <c r="D36" s="15"/>
      <c r="E36" s="15" t="s">
        <v>54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7"/>
      <c r="R36" s="32"/>
      <c r="S36" s="43">
        <f>SUM(F36:Q36)</f>
        <v>0</v>
      </c>
      <c r="T36" s="14"/>
      <c r="U36" s="9"/>
      <c r="V36" s="9"/>
      <c r="AT36" s="9"/>
      <c r="AU36" s="9"/>
    </row>
    <row r="37" spans="1:47" ht="15.75" thickBot="1">
      <c r="A37" s="9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9"/>
      <c r="V37" s="9"/>
      <c r="AT37" s="9"/>
      <c r="AU37" s="9"/>
    </row>
    <row r="38" spans="1:47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AT38" s="9"/>
      <c r="AU38" s="9"/>
    </row>
    <row r="39" spans="1:47" hidden="1">
      <c r="A39" s="9"/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2"/>
      <c r="U39" s="9"/>
      <c r="V39" s="9"/>
      <c r="AT39" s="9"/>
      <c r="AU39" s="9"/>
    </row>
    <row r="40" spans="1:47" hidden="1">
      <c r="A40" s="9"/>
      <c r="B40" s="13"/>
      <c r="C40" s="9"/>
      <c r="D40" s="9"/>
      <c r="E40" s="131" t="s">
        <v>60</v>
      </c>
      <c r="F40" s="131"/>
      <c r="G40" s="131"/>
      <c r="H40" s="131"/>
      <c r="I40" s="9"/>
      <c r="J40" s="9"/>
      <c r="K40" s="9"/>
      <c r="L40" s="9"/>
      <c r="M40" s="132" t="s">
        <v>61</v>
      </c>
      <c r="N40" s="133"/>
      <c r="O40" s="133"/>
      <c r="P40" s="133"/>
      <c r="Q40" s="134"/>
      <c r="R40" s="20"/>
      <c r="S40" s="9"/>
      <c r="T40" s="14"/>
      <c r="U40" s="9"/>
      <c r="V40" s="9"/>
      <c r="AT40" s="9"/>
      <c r="AU40" s="9"/>
    </row>
    <row r="41" spans="1:47" hidden="1">
      <c r="A41" s="9"/>
      <c r="B41" s="13"/>
      <c r="C41" s="9"/>
      <c r="D41" s="9"/>
      <c r="E41" s="9"/>
      <c r="F41" s="9"/>
      <c r="G41" s="20"/>
      <c r="H41" s="20"/>
      <c r="I41" s="9"/>
      <c r="J41" s="9"/>
      <c r="K41" s="9"/>
      <c r="L41" s="9"/>
      <c r="M41" s="20"/>
      <c r="N41" s="20"/>
      <c r="O41" s="20"/>
      <c r="P41" s="9"/>
      <c r="Q41" s="9"/>
      <c r="R41" s="9"/>
      <c r="S41" s="9"/>
      <c r="T41" s="14"/>
      <c r="U41" s="9"/>
      <c r="V41" s="9"/>
      <c r="AT41" s="9"/>
      <c r="AU41" s="9"/>
    </row>
    <row r="42" spans="1:47" hidden="1">
      <c r="A42" s="9"/>
      <c r="B42" s="13"/>
      <c r="C42" s="9"/>
      <c r="D42" s="9"/>
      <c r="E42" s="129" t="s">
        <v>62</v>
      </c>
      <c r="F42" s="129"/>
      <c r="G42" s="130" t="s">
        <v>63</v>
      </c>
      <c r="H42" s="130"/>
      <c r="I42" s="9"/>
      <c r="J42" s="9"/>
      <c r="K42" s="9"/>
      <c r="L42" s="9"/>
      <c r="M42" s="129" t="s">
        <v>30</v>
      </c>
      <c r="N42" s="129"/>
      <c r="O42" s="129"/>
      <c r="P42" s="39" t="str">
        <f>IF(F13=0, "Data input required", SUM(S24,S30)/F13)</f>
        <v>Data input required</v>
      </c>
      <c r="Q42" s="40" t="s">
        <v>64</v>
      </c>
      <c r="R42" s="19"/>
      <c r="S42" s="9"/>
      <c r="T42" s="14"/>
      <c r="U42" s="9"/>
      <c r="V42" s="9"/>
      <c r="AT42" s="9"/>
      <c r="AU42" s="9"/>
    </row>
    <row r="43" spans="1:47" hidden="1">
      <c r="A43" s="9"/>
      <c r="B43" s="13"/>
      <c r="C43" s="9"/>
      <c r="D43" s="9"/>
      <c r="E43" s="129" t="s">
        <v>65</v>
      </c>
      <c r="F43" s="129"/>
      <c r="G43" s="130" t="s">
        <v>63</v>
      </c>
      <c r="H43" s="130"/>
      <c r="I43" s="9"/>
      <c r="J43" s="9"/>
      <c r="K43" s="9"/>
      <c r="L43" s="9"/>
      <c r="M43" s="129" t="s">
        <v>34</v>
      </c>
      <c r="N43" s="129"/>
      <c r="O43" s="129"/>
      <c r="P43" s="39" t="str">
        <f>IF(F14=0, "Data input required", SUM(S24,S30)/F14)</f>
        <v>Data input required</v>
      </c>
      <c r="Q43" s="40" t="s">
        <v>64</v>
      </c>
      <c r="R43" s="19"/>
      <c r="S43" s="9"/>
      <c r="T43" s="14"/>
      <c r="U43" s="9"/>
      <c r="V43" s="9"/>
      <c r="AT43" s="9"/>
      <c r="AU43" s="9"/>
    </row>
    <row r="44" spans="1:47" hidden="1">
      <c r="A44" s="9"/>
      <c r="B44" s="13"/>
      <c r="C44" s="9"/>
      <c r="D44" s="9"/>
      <c r="E44" s="129" t="s">
        <v>66</v>
      </c>
      <c r="F44" s="129"/>
      <c r="G44" s="130" t="s">
        <v>63</v>
      </c>
      <c r="H44" s="130"/>
      <c r="I44" s="9"/>
      <c r="J44" s="9"/>
      <c r="K44" s="9"/>
      <c r="L44" s="9"/>
      <c r="M44" s="129" t="s">
        <v>36</v>
      </c>
      <c r="N44" s="129"/>
      <c r="O44" s="129"/>
      <c r="P44" s="39" t="str">
        <f>IF(F15=0, "Data input required", SUM(S24,S30)/F15)</f>
        <v>Data input required</v>
      </c>
      <c r="Q44" s="40" t="s">
        <v>64</v>
      </c>
      <c r="R44" s="19"/>
      <c r="S44" s="9"/>
      <c r="T44" s="14"/>
      <c r="U44" s="9"/>
      <c r="V44" s="9"/>
      <c r="AT44" s="9"/>
      <c r="AU44" s="9"/>
    </row>
    <row r="45" spans="1:47" ht="15.75" hidden="1" thickBot="1">
      <c r="A45" s="9"/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9"/>
      <c r="V45" s="9"/>
      <c r="AT45" s="9"/>
      <c r="AU45" s="9"/>
    </row>
    <row r="46" spans="1:47" ht="15.75" hidden="1" thickBo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AT46" s="9"/>
      <c r="AU46" s="9"/>
    </row>
    <row r="47" spans="1:47" ht="15.75" hidden="1" thickBot="1">
      <c r="A47" s="9"/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2"/>
      <c r="U47" s="9"/>
      <c r="V47" s="9"/>
      <c r="AT47" s="9"/>
      <c r="AU47" s="9"/>
    </row>
    <row r="48" spans="1:47" ht="15" hidden="1" customHeight="1">
      <c r="A48" s="9"/>
      <c r="B48" s="13"/>
      <c r="C48" s="9"/>
      <c r="D48" s="9"/>
      <c r="E48" s="9"/>
      <c r="F48" s="9"/>
      <c r="G48" s="115" t="s">
        <v>67</v>
      </c>
      <c r="H48" s="116"/>
      <c r="I48" s="9"/>
      <c r="J48" s="119" t="s">
        <v>68</v>
      </c>
      <c r="K48" s="120"/>
      <c r="L48" s="120"/>
      <c r="M48" s="121"/>
      <c r="N48" s="9"/>
      <c r="O48" s="9"/>
      <c r="P48" s="9"/>
      <c r="Q48" s="9"/>
      <c r="R48" s="9"/>
      <c r="S48" s="9"/>
      <c r="T48" s="14"/>
      <c r="U48" s="9"/>
      <c r="V48" s="9"/>
      <c r="AT48" s="9"/>
      <c r="AU48" s="9"/>
    </row>
    <row r="49" spans="1:47" ht="15.75" hidden="1" thickBot="1">
      <c r="A49" s="9"/>
      <c r="B49" s="13"/>
      <c r="C49" s="9"/>
      <c r="D49" s="9"/>
      <c r="E49" s="9"/>
      <c r="F49" s="9"/>
      <c r="G49" s="117"/>
      <c r="H49" s="118"/>
      <c r="I49" s="9"/>
      <c r="J49" s="122"/>
      <c r="K49" s="123"/>
      <c r="L49" s="123"/>
      <c r="M49" s="124"/>
      <c r="N49" s="9"/>
      <c r="O49" s="9"/>
      <c r="P49" s="9"/>
      <c r="Q49" s="9"/>
      <c r="R49" s="9"/>
      <c r="S49" s="9"/>
      <c r="T49" s="14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ht="15.75" hidden="1" thickBot="1">
      <c r="A50" s="9"/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hidden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ht="142.5" customHeight="1" thickBot="1">
      <c r="A54" s="9"/>
      <c r="B54" s="9"/>
      <c r="C54" s="9"/>
      <c r="D54" s="9"/>
      <c r="E54" s="9"/>
      <c r="F54" s="96" t="str">
        <f>F10 &amp; " " &amp;F11 &amp; "  "</f>
        <v xml:space="preserve">   </v>
      </c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"/>
      <c r="R54" s="9"/>
      <c r="S54" s="9"/>
      <c r="T54" s="9"/>
      <c r="U54" s="9"/>
      <c r="V54" s="9"/>
    </row>
    <row r="55" spans="1:47" ht="15" customHeight="1">
      <c r="A55" s="9"/>
      <c r="B55" s="97" t="s">
        <v>69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ht="15" customHeight="1">
      <c r="A56" s="9"/>
      <c r="B56" s="100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2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ht="15.75" thickBot="1">
      <c r="A57" s="9"/>
      <c r="B57" s="103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5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ht="41.25" customHeight="1" thickBot="1">
      <c r="A58" s="9"/>
      <c r="B58" s="9"/>
      <c r="C58" s="9"/>
      <c r="D58" s="9"/>
      <c r="E58" s="9"/>
      <c r="F58" s="9"/>
      <c r="G58" s="9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9"/>
      <c r="S58" s="9"/>
      <c r="T58" s="9"/>
      <c r="U58" s="9"/>
      <c r="V58" s="9"/>
      <c r="W58" s="9"/>
    </row>
    <row r="59" spans="1:47" ht="15" customHeight="1">
      <c r="A59" s="9"/>
      <c r="B59" s="10"/>
      <c r="C59" s="107" t="s">
        <v>70</v>
      </c>
      <c r="D59" s="107"/>
      <c r="E59" s="107"/>
      <c r="F59" s="107"/>
      <c r="G59" s="107"/>
      <c r="H59" s="107"/>
      <c r="I59" s="107"/>
      <c r="J59" s="108"/>
      <c r="K59" s="9"/>
      <c r="L59" s="106" t="s">
        <v>71</v>
      </c>
      <c r="M59" s="107"/>
      <c r="N59" s="107"/>
      <c r="O59" s="107"/>
      <c r="P59" s="107"/>
      <c r="Q59" s="107"/>
      <c r="R59" s="107"/>
      <c r="S59" s="107"/>
      <c r="T59" s="108"/>
      <c r="U59" s="9"/>
    </row>
    <row r="60" spans="1:47" ht="15.75" customHeight="1" thickBot="1">
      <c r="A60" s="9"/>
      <c r="B60" s="28"/>
      <c r="C60" s="110"/>
      <c r="D60" s="110"/>
      <c r="E60" s="110"/>
      <c r="F60" s="110"/>
      <c r="G60" s="110"/>
      <c r="H60" s="110"/>
      <c r="I60" s="110"/>
      <c r="J60" s="111"/>
      <c r="K60" s="9"/>
      <c r="L60" s="109"/>
      <c r="M60" s="110"/>
      <c r="N60" s="110"/>
      <c r="O60" s="110"/>
      <c r="P60" s="110"/>
      <c r="Q60" s="110"/>
      <c r="R60" s="110"/>
      <c r="S60" s="110"/>
      <c r="T60" s="111"/>
      <c r="U60" s="9"/>
    </row>
    <row r="61" spans="1:47" ht="41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47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47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47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9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>
      <c r="A70" s="15"/>
      <c r="B70" s="9"/>
      <c r="C70" s="9"/>
      <c r="D70" s="9"/>
      <c r="E70" s="9"/>
      <c r="F70" s="9"/>
      <c r="G70" s="9"/>
      <c r="H70" s="9"/>
      <c r="I70" s="9"/>
      <c r="J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>
      <c r="A74" s="9"/>
      <c r="B74" s="9"/>
      <c r="C74" s="83"/>
      <c r="D74" s="83"/>
      <c r="E74" s="83"/>
      <c r="F74" s="83"/>
      <c r="G74" s="83"/>
      <c r="H74" s="83"/>
      <c r="I74" s="83"/>
      <c r="J74" s="83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41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</sheetData>
  <sheetProtection sheet="1" insertRows="0" sort="0"/>
  <sortState xmlns:xlrd2="http://schemas.microsoft.com/office/spreadsheetml/2017/richdata2" ref="H59:H63">
    <sortCondition ref="H59:H63"/>
  </sortState>
  <mergeCells count="39">
    <mergeCell ref="C14:E14"/>
    <mergeCell ref="S10:S15"/>
    <mergeCell ref="F10:G10"/>
    <mergeCell ref="F12:G12"/>
    <mergeCell ref="I10:J10"/>
    <mergeCell ref="I11:J11"/>
    <mergeCell ref="I12:J12"/>
    <mergeCell ref="F11:G11"/>
    <mergeCell ref="C10:E10"/>
    <mergeCell ref="C11:E11"/>
    <mergeCell ref="C12:E12"/>
    <mergeCell ref="C13:E13"/>
    <mergeCell ref="I8:J8"/>
    <mergeCell ref="I9:J9"/>
    <mergeCell ref="L8:Q8"/>
    <mergeCell ref="C3:S5"/>
    <mergeCell ref="C8:G8"/>
    <mergeCell ref="E44:F44"/>
    <mergeCell ref="E40:H40"/>
    <mergeCell ref="C15:E15"/>
    <mergeCell ref="M40:Q40"/>
    <mergeCell ref="C59:J60"/>
    <mergeCell ref="C22:C27"/>
    <mergeCell ref="F2:P2"/>
    <mergeCell ref="F54:P54"/>
    <mergeCell ref="B55:T57"/>
    <mergeCell ref="L59:T60"/>
    <mergeCell ref="C31:C33"/>
    <mergeCell ref="G48:H49"/>
    <mergeCell ref="J48:M49"/>
    <mergeCell ref="I13:J15"/>
    <mergeCell ref="M42:O42"/>
    <mergeCell ref="M43:O43"/>
    <mergeCell ref="M44:O44"/>
    <mergeCell ref="G42:H42"/>
    <mergeCell ref="G43:H43"/>
    <mergeCell ref="G44:H44"/>
    <mergeCell ref="E42:F42"/>
    <mergeCell ref="E43:F43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&amp;L&amp;"Aptos"&amp;8&amp;K000000 Sensitivity: General&amp;1#_x000D_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SubmitData">
                <anchor moveWithCells="1" sizeWithCells="1">
                  <from>
                    <xdr:col>2</xdr:col>
                    <xdr:colOff>123825</xdr:colOff>
                    <xdr:row>46</xdr:row>
                    <xdr:rowOff>104775</xdr:rowOff>
                  </from>
                  <to>
                    <xdr:col>5</xdr:col>
                    <xdr:colOff>0</xdr:colOff>
                    <xdr:row>49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Button 4">
              <controlPr defaultSize="0" print="0" autoFill="0" autoPict="0" macro="[0]!ClearListedCells_ValuesOnly">
                <anchor moveWithCells="1" sizeWithCells="1">
                  <from>
                    <xdr:col>14</xdr:col>
                    <xdr:colOff>438150</xdr:colOff>
                    <xdr:row>46</xdr:row>
                    <xdr:rowOff>95250</xdr:rowOff>
                  </from>
                  <to>
                    <xdr:col>18</xdr:col>
                    <xdr:colOff>990600</xdr:colOff>
                    <xdr:row>49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C7B8065-301D-4F99-A29A-826F8F4D2C7C}">
          <x14:formula1>
            <xm:f>Options!$A$1:$A$2</xm:f>
          </x14:formula1>
          <xm:sqref>F12</xm:sqref>
        </x14:dataValidation>
        <x14:dataValidation type="list" allowBlank="1" showInputMessage="1" showErrorMessage="1" xr:uid="{96E86BD0-169E-4BAC-97E1-57C5F4A2F416}">
          <x14:formula1>
            <xm:f>Options!$B$2:$B$4</xm:f>
          </x14:formula1>
          <xm:sqref>Q11:R15</xm:sqref>
        </x14:dataValidation>
        <x14:dataValidation type="list" allowBlank="1" showInputMessage="1" showErrorMessage="1" xr:uid="{296DD8D8-BB5C-4410-A0E4-074DE1233D8F}">
          <x14:formula1>
            <xm:f>Options!$F$1:$F$18</xm:f>
          </x14:formula1>
          <xm:sqref>N11:N15</xm:sqref>
        </x14:dataValidation>
        <x14:dataValidation type="list" allowBlank="1" showInputMessage="1" showErrorMessage="1" xr:uid="{C1B277BE-BBEF-4119-8410-60A4348466D8}">
          <x14:formula1>
            <xm:f>Options!$G$1:$G$12</xm:f>
          </x14:formula1>
          <xm:sqref>M11:M15</xm:sqref>
        </x14:dataValidation>
        <x14:dataValidation type="list" allowBlank="1" showInputMessage="1" showErrorMessage="1" xr:uid="{A3D6FB1D-3823-4FF6-80E0-A549C7F56B98}">
          <x14:formula1>
            <xm:f>Options!$J$1:$J$18</xm:f>
          </x14:formula1>
          <xm:sqref>F11</xm:sqref>
        </x14:dataValidation>
        <x14:dataValidation type="list" allowBlank="1" showInputMessage="1" showErrorMessage="1" xr:uid="{8498020A-607B-45B6-AF9F-06DF25CC3224}">
          <x14:formula1>
            <xm:f>Options!$C$1:$C$3</xm:f>
          </x14:formula1>
          <xm:sqref>E29</xm:sqref>
        </x14:dataValidation>
        <x14:dataValidation type="list" allowBlank="1" showInputMessage="1" showErrorMessage="1" xr:uid="{8F36DC08-1D04-4161-A762-0C26483E44D5}">
          <x14:formula1>
            <xm:f>Options!$B$1:$B$4</xm:f>
          </x14:formula1>
          <xm:sqref>G42:G44</xm:sqref>
        </x14:dataValidation>
        <x14:dataValidation type="list" allowBlank="1" showInputMessage="1" showErrorMessage="1" xr:uid="{D1CE1CA1-9101-4860-93A7-0BFD619436AA}">
          <x14:formula1>
            <xm:f>Options!$D$1:$D$2</xm:f>
          </x14:formula1>
          <xm:sqref>C35:E35</xm:sqref>
        </x14:dataValidation>
        <x14:dataValidation type="list" allowBlank="1" showInputMessage="1" showErrorMessage="1" xr:uid="{3A401431-B999-488E-AC3B-50D748CE5189}">
          <x14:formula1>
            <xm:f>Options!$E$1:$E$2</xm:f>
          </x14:formula1>
          <xm:sqref>P11:P15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3949-B58B-4EE0-8B3C-66793047488B}">
  <sheetPr codeName="Sheet2">
    <tabColor theme="6"/>
  </sheetPr>
  <dimension ref="A1:X95"/>
  <sheetViews>
    <sheetView zoomScale="55" zoomScaleNormal="55" zoomScalePageLayoutView="55" workbookViewId="0">
      <selection activeCell="X32" sqref="X32"/>
    </sheetView>
  </sheetViews>
  <sheetFormatPr defaultRowHeight="15"/>
  <cols>
    <col min="1" max="1" width="3.7109375" customWidth="1"/>
    <col min="2" max="2" width="11" customWidth="1"/>
    <col min="3" max="3" width="22.140625" customWidth="1"/>
    <col min="4" max="4" width="26.7109375" customWidth="1"/>
    <col min="5" max="5" width="5.85546875" customWidth="1"/>
    <col min="6" max="6" width="12.140625" customWidth="1"/>
    <col min="7" max="7" width="11" customWidth="1"/>
    <col min="8" max="8" width="0.85546875" hidden="1" customWidth="1"/>
    <col min="9" max="9" width="4.140625" customWidth="1"/>
    <col min="10" max="10" width="17.85546875" customWidth="1"/>
    <col min="11" max="11" width="16.140625" customWidth="1"/>
    <col min="12" max="12" width="5.28515625" customWidth="1"/>
    <col min="13" max="13" width="16.85546875" customWidth="1"/>
    <col min="14" max="14" width="4.85546875" customWidth="1"/>
    <col min="17" max="17" width="12.85546875" customWidth="1"/>
    <col min="19" max="19" width="13.85546875" customWidth="1"/>
  </cols>
  <sheetData>
    <row r="1" spans="1:24" ht="167.25" customHeight="1" thickBot="1">
      <c r="A1" s="9"/>
      <c r="B1" s="96" t="str">
        <f>Inputs!$F$10 &amp; " " &amp; Inputs!F11 &amp; "  "</f>
        <v xml:space="preserve">   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"/>
      <c r="W1" s="9"/>
      <c r="X1" s="9"/>
    </row>
    <row r="2" spans="1:24">
      <c r="A2" s="9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V2" s="9"/>
      <c r="W2" s="9"/>
      <c r="X2" s="9"/>
    </row>
    <row r="3" spans="1:24">
      <c r="A3" s="9"/>
      <c r="B3" s="13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4"/>
      <c r="V3" s="9"/>
      <c r="W3" s="9"/>
      <c r="X3" s="9"/>
    </row>
    <row r="4" spans="1:24">
      <c r="A4" s="9"/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4"/>
      <c r="V4" s="9"/>
      <c r="W4" s="9"/>
      <c r="X4" s="9"/>
    </row>
    <row r="5" spans="1:24">
      <c r="A5" s="9"/>
      <c r="B5" s="1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4"/>
      <c r="V5" s="9"/>
      <c r="W5" s="9"/>
      <c r="X5" s="9"/>
    </row>
    <row r="6" spans="1:24">
      <c r="A6" s="9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4"/>
      <c r="V6" s="9"/>
      <c r="W6" s="9"/>
      <c r="X6" s="9"/>
    </row>
    <row r="7" spans="1:24">
      <c r="A7" s="9"/>
      <c r="B7" s="13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4"/>
      <c r="V7" s="9"/>
      <c r="W7" s="9"/>
      <c r="X7" s="9"/>
    </row>
    <row r="8" spans="1:24">
      <c r="A8" s="9"/>
      <c r="B8" s="13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4"/>
      <c r="V8" s="9"/>
      <c r="W8" s="9"/>
      <c r="X8" s="9"/>
    </row>
    <row r="9" spans="1:24">
      <c r="A9" s="9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 t="str">
        <f>'Sankey Info'!B6</f>
        <v xml:space="preserve"> 0  kWh</v>
      </c>
      <c r="P9" s="9"/>
      <c r="Q9" s="9"/>
      <c r="R9" s="9"/>
      <c r="S9" s="9"/>
      <c r="T9" s="9"/>
      <c r="U9" s="14"/>
      <c r="V9" s="9"/>
      <c r="W9" s="9"/>
      <c r="X9" s="9"/>
    </row>
    <row r="10" spans="1:24">
      <c r="A10" s="9"/>
      <c r="B10" s="13"/>
      <c r="C10" s="9"/>
      <c r="D10" s="9"/>
      <c r="E10" s="9"/>
      <c r="F10" s="9" t="str">
        <f>'Sankey Info'!$B$2</f>
        <v xml:space="preserve"> 0  kWh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4"/>
      <c r="V10" s="9"/>
      <c r="W10" s="9"/>
      <c r="X10" s="9"/>
    </row>
    <row r="11" spans="1:24">
      <c r="A11" s="9"/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4"/>
      <c r="V11" s="9"/>
      <c r="W11" s="9"/>
      <c r="X11" s="9"/>
    </row>
    <row r="12" spans="1:24">
      <c r="A12" s="9"/>
      <c r="B12" s="1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4"/>
      <c r="V12" s="9"/>
      <c r="W12" s="9"/>
      <c r="X12" s="9"/>
    </row>
    <row r="13" spans="1:24" ht="29.25" customHeight="1">
      <c r="A13" s="9"/>
      <c r="B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4"/>
      <c r="V13" s="9"/>
      <c r="W13" s="9"/>
      <c r="X13" s="9"/>
    </row>
    <row r="14" spans="1:24">
      <c r="A14" s="9"/>
      <c r="B14" s="1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 t="str">
        <f>'Sankey Info'!B7</f>
        <v xml:space="preserve"> 0  kWh</v>
      </c>
      <c r="P14" s="9"/>
      <c r="Q14" s="9"/>
      <c r="R14" s="9"/>
      <c r="S14" s="9"/>
      <c r="T14" s="9"/>
      <c r="U14" s="14"/>
      <c r="V14" s="9"/>
      <c r="W14" s="9"/>
      <c r="X14" s="9"/>
    </row>
    <row r="15" spans="1:24" ht="9.75" customHeight="1">
      <c r="A15" s="9"/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4"/>
      <c r="V15" s="9"/>
      <c r="W15" s="9"/>
      <c r="X15" s="9"/>
    </row>
    <row r="16" spans="1:24">
      <c r="A16" s="9"/>
      <c r="B16" s="13"/>
      <c r="C16" s="9"/>
      <c r="D16" s="9"/>
      <c r="E16" s="9"/>
      <c r="F16" s="9"/>
      <c r="G16" s="9" t="str">
        <f>'Sankey Info'!B5</f>
        <v xml:space="preserve"> 0  kWh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4"/>
      <c r="V16" s="9"/>
      <c r="W16" s="9"/>
      <c r="X16" s="9"/>
    </row>
    <row r="17" spans="1:24">
      <c r="A17" s="9"/>
      <c r="B17" s="13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4"/>
      <c r="V17" s="9"/>
      <c r="W17" s="9"/>
      <c r="X17" s="9"/>
    </row>
    <row r="18" spans="1:24">
      <c r="A18" s="9"/>
      <c r="B18" s="1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4"/>
      <c r="V18" s="9"/>
      <c r="W18" s="9"/>
      <c r="X18" s="9"/>
    </row>
    <row r="19" spans="1:24">
      <c r="A19" s="9"/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 t="str">
        <f>'Sankey Info'!B8</f>
        <v xml:space="preserve"> 0  kWh</v>
      </c>
      <c r="P19" s="9"/>
      <c r="Q19" s="9"/>
      <c r="R19" s="9"/>
      <c r="S19" s="9"/>
      <c r="T19" s="9"/>
      <c r="U19" s="14"/>
      <c r="V19" s="9"/>
      <c r="W19" s="9"/>
      <c r="X19" s="9"/>
    </row>
    <row r="20" spans="1:24">
      <c r="A20" s="9"/>
      <c r="B20" s="13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4"/>
      <c r="V20" s="9"/>
      <c r="W20" s="9"/>
      <c r="X20" s="9"/>
    </row>
    <row r="21" spans="1:24">
      <c r="A21" s="9"/>
      <c r="B21" s="1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9"/>
      <c r="W21" s="9"/>
      <c r="X21" s="9"/>
    </row>
    <row r="22" spans="1:24">
      <c r="A22" s="9"/>
      <c r="B22" s="13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4"/>
      <c r="V22" s="9"/>
      <c r="W22" s="9"/>
      <c r="X22" s="9"/>
    </row>
    <row r="23" spans="1:24">
      <c r="A23" s="9"/>
      <c r="B23" s="13"/>
      <c r="C23" s="9"/>
      <c r="D23" s="9"/>
      <c r="E23" s="9"/>
      <c r="F23" s="9" t="str">
        <f>'Sankey Info'!B1</f>
        <v xml:space="preserve"> 0  kWh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4"/>
      <c r="V23" s="9"/>
      <c r="W23" s="9"/>
      <c r="X23" s="9"/>
    </row>
    <row r="24" spans="1:24">
      <c r="A24" s="9"/>
      <c r="B24" s="1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4"/>
      <c r="V24" s="9"/>
      <c r="W24" s="9"/>
      <c r="X24" s="9"/>
    </row>
    <row r="25" spans="1:24" ht="21.75" customHeight="1">
      <c r="A25" s="9"/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4"/>
      <c r="V25" s="9"/>
      <c r="W25" s="9"/>
      <c r="X25" s="9"/>
    </row>
    <row r="26" spans="1:24">
      <c r="A26" s="9"/>
      <c r="B26" s="13"/>
      <c r="C26" s="9"/>
      <c r="D26" s="9"/>
      <c r="E26" s="9"/>
      <c r="F26" s="9"/>
      <c r="G26" s="9" t="str">
        <f>'Sankey Info'!B4</f>
        <v xml:space="preserve"> 0  kWh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4"/>
      <c r="V26" s="9"/>
      <c r="W26" s="9"/>
      <c r="X26" s="9"/>
    </row>
    <row r="27" spans="1:24">
      <c r="A27" s="9"/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4"/>
      <c r="V27" s="9"/>
      <c r="W27" s="9"/>
      <c r="X27" s="9"/>
    </row>
    <row r="28" spans="1:24">
      <c r="A28" s="9"/>
      <c r="B28" s="1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tr">
        <f>'Sankey Info'!B9</f>
        <v xml:space="preserve"> 0  kWh</v>
      </c>
      <c r="P28" s="9"/>
      <c r="Q28" s="9"/>
      <c r="R28" s="9"/>
      <c r="S28" s="9"/>
      <c r="T28" s="9"/>
      <c r="U28" s="14"/>
      <c r="V28" s="9"/>
      <c r="W28" s="9"/>
      <c r="X28" s="9"/>
    </row>
    <row r="29" spans="1:24">
      <c r="A29" s="9"/>
      <c r="B29" s="1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4"/>
      <c r="V29" s="9"/>
      <c r="W29" s="9"/>
      <c r="X29" s="9"/>
    </row>
    <row r="30" spans="1:24">
      <c r="A30" s="9"/>
      <c r="B30" s="13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4"/>
      <c r="V30" s="9"/>
      <c r="W30" s="9"/>
      <c r="X30" s="9"/>
    </row>
    <row r="31" spans="1:24">
      <c r="A31" s="9"/>
      <c r="B31" s="13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4"/>
      <c r="V31" s="9"/>
      <c r="W31" s="9"/>
      <c r="X31" s="9"/>
    </row>
    <row r="32" spans="1:24">
      <c r="A32" s="9"/>
      <c r="B32" s="1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4"/>
      <c r="V32" s="9"/>
      <c r="W32" s="9"/>
      <c r="X32" s="9"/>
    </row>
    <row r="33" spans="1:24">
      <c r="A33" s="9"/>
      <c r="B33" s="1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4"/>
      <c r="V33" s="9"/>
      <c r="W33" s="9"/>
      <c r="X33" s="9"/>
    </row>
    <row r="34" spans="1:24" ht="9.75" customHeight="1">
      <c r="A34" s="9"/>
      <c r="B34" s="13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4"/>
      <c r="V34" s="9"/>
      <c r="W34" s="9"/>
      <c r="X34" s="9"/>
    </row>
    <row r="35" spans="1:24">
      <c r="A35" s="9"/>
      <c r="B35" s="1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4"/>
      <c r="V35" s="9"/>
      <c r="W35" s="9"/>
      <c r="X35" s="9"/>
    </row>
    <row r="36" spans="1:24">
      <c r="A36" s="9"/>
      <c r="B36" s="13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 t="str">
        <f>'Sankey Info'!B3</f>
        <v xml:space="preserve"> 0  kWh</v>
      </c>
      <c r="P36" s="9"/>
      <c r="Q36" s="9"/>
      <c r="R36" s="9"/>
      <c r="S36" s="9"/>
      <c r="T36" s="9"/>
      <c r="U36" s="14"/>
      <c r="V36" s="9"/>
      <c r="W36" s="9"/>
      <c r="X36" s="9"/>
    </row>
    <row r="37" spans="1:24">
      <c r="A37" s="9"/>
      <c r="B37" s="1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4"/>
      <c r="V37" s="9"/>
      <c r="W37" s="9"/>
      <c r="X37" s="9"/>
    </row>
    <row r="38" spans="1:24">
      <c r="A38" s="9"/>
      <c r="B38" s="13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4"/>
      <c r="V38" s="9"/>
      <c r="W38" s="9"/>
      <c r="X38" s="9"/>
    </row>
    <row r="39" spans="1:24">
      <c r="A39" s="9"/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4"/>
      <c r="V39" s="9"/>
      <c r="W39" s="9"/>
      <c r="X39" s="9"/>
    </row>
    <row r="40" spans="1:24">
      <c r="A40" s="9"/>
      <c r="B40" s="13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4"/>
      <c r="V40" s="9"/>
      <c r="W40" s="9"/>
      <c r="X40" s="9"/>
    </row>
    <row r="41" spans="1:24">
      <c r="A41" s="9"/>
      <c r="B41" s="1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4"/>
      <c r="V41" s="9"/>
      <c r="W41" s="9"/>
      <c r="X41" s="9"/>
    </row>
    <row r="42" spans="1:24" ht="31.5" customHeight="1" thickBot="1">
      <c r="A42" s="9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9"/>
      <c r="W42" s="9"/>
      <c r="X42" s="9"/>
    </row>
    <row r="43" spans="1:24" ht="43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24.5" customHeight="1">
      <c r="A44" s="9"/>
      <c r="B44" s="95" t="str">
        <f>Inputs!$F$10 &amp; " " &amp;Inputs!F11 &amp; "  "</f>
        <v xml:space="preserve">   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"/>
      <c r="W44" s="9"/>
      <c r="X44" s="9"/>
    </row>
    <row r="45" spans="1:24" ht="36" customHeight="1" thickBot="1">
      <c r="A45" s="9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"/>
      <c r="W45" s="9"/>
      <c r="X45" s="9"/>
    </row>
    <row r="46" spans="1:24">
      <c r="A46" s="9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2"/>
      <c r="V46" s="13"/>
      <c r="W46" s="9"/>
      <c r="X46" s="9"/>
    </row>
    <row r="47" spans="1:24">
      <c r="A47" s="9"/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4"/>
      <c r="V47" s="9"/>
      <c r="W47" s="9"/>
      <c r="X47" s="9"/>
    </row>
    <row r="48" spans="1:24">
      <c r="A48" s="9"/>
      <c r="B48" s="13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4"/>
      <c r="V48" s="9"/>
      <c r="W48" s="9"/>
      <c r="X48" s="9"/>
    </row>
    <row r="49" spans="1:24">
      <c r="A49" s="9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4"/>
      <c r="V49" s="9"/>
      <c r="W49" s="9"/>
      <c r="X49" s="9"/>
    </row>
    <row r="50" spans="1:24">
      <c r="A50" s="9"/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4"/>
      <c r="V50" s="9"/>
      <c r="W50" s="9"/>
      <c r="X50" s="9"/>
    </row>
    <row r="51" spans="1:24" ht="3" customHeight="1">
      <c r="A51" s="9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4"/>
      <c r="V51" s="9"/>
      <c r="W51" s="9"/>
      <c r="X51" s="9"/>
    </row>
    <row r="52" spans="1:24">
      <c r="A52" s="9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4"/>
      <c r="V52" s="9"/>
      <c r="W52" s="9"/>
      <c r="X52" s="9"/>
    </row>
    <row r="53" spans="1:24">
      <c r="A53" s="9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4"/>
      <c r="V53" s="9"/>
      <c r="W53" s="9"/>
      <c r="X53" s="9"/>
    </row>
    <row r="54" spans="1:24" ht="47.25" customHeight="1">
      <c r="A54" s="9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4"/>
      <c r="V54" s="9"/>
      <c r="W54" s="9"/>
      <c r="X54" s="9"/>
    </row>
    <row r="55" spans="1:24" ht="5.25" customHeight="1">
      <c r="A55" s="9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14"/>
      <c r="V55" s="9"/>
      <c r="W55" s="9"/>
      <c r="X55" s="9"/>
    </row>
    <row r="56" spans="1:24">
      <c r="A56" s="9"/>
      <c r="B56" s="13"/>
      <c r="C56" s="9"/>
      <c r="D56" s="9"/>
      <c r="E56" s="9"/>
      <c r="F56" s="9"/>
      <c r="G56" s="9"/>
      <c r="H56" s="9"/>
      <c r="I56" s="9" t="str">
        <f>'Sankey Info'!Q8</f>
        <v xml:space="preserve"> 0  kWh</v>
      </c>
      <c r="J56" s="9"/>
      <c r="K56" s="9"/>
      <c r="L56" s="9"/>
      <c r="M56" s="9"/>
      <c r="N56" s="9"/>
      <c r="O56" s="9" t="str">
        <f>'Sankey Info'!Q2</f>
        <v xml:space="preserve"> 0  kWh</v>
      </c>
      <c r="P56" s="9"/>
      <c r="Q56" s="9"/>
      <c r="R56" s="9"/>
      <c r="S56" s="9"/>
      <c r="T56" s="9"/>
      <c r="U56" s="14"/>
      <c r="V56" s="9"/>
      <c r="W56" s="9"/>
      <c r="X56" s="9"/>
    </row>
    <row r="57" spans="1:24">
      <c r="A57" s="9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14"/>
      <c r="V57" s="9"/>
      <c r="W57" s="9"/>
      <c r="X57" s="9"/>
    </row>
    <row r="58" spans="1:24">
      <c r="A58" s="9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4"/>
      <c r="V58" s="9"/>
      <c r="W58" s="9"/>
      <c r="X58" s="9"/>
    </row>
    <row r="59" spans="1:24">
      <c r="A59" s="9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4"/>
      <c r="V59" s="9"/>
      <c r="W59" s="9"/>
      <c r="X59" s="9"/>
    </row>
    <row r="60" spans="1:24">
      <c r="A60" s="9"/>
      <c r="B60" s="1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4"/>
      <c r="V60" s="9"/>
      <c r="W60" s="9"/>
      <c r="X60" s="9"/>
    </row>
    <row r="61" spans="1:24">
      <c r="A61" s="9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14"/>
      <c r="V61" s="9"/>
      <c r="W61" s="9"/>
      <c r="X61" s="9"/>
    </row>
    <row r="62" spans="1:24">
      <c r="A62" s="9"/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14"/>
      <c r="V62" s="9"/>
      <c r="W62" s="9"/>
      <c r="X62" s="9"/>
    </row>
    <row r="63" spans="1:24">
      <c r="A63" s="9"/>
      <c r="B63" s="1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14"/>
      <c r="V63" s="9"/>
      <c r="W63" s="9"/>
      <c r="X63" s="9"/>
    </row>
    <row r="64" spans="1:24" ht="28.5" customHeight="1">
      <c r="A64" s="9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14"/>
      <c r="V64" s="9"/>
      <c r="W64" s="9"/>
      <c r="X64" s="9"/>
    </row>
    <row r="65" spans="1:24">
      <c r="A65" s="9"/>
      <c r="B65" s="13"/>
      <c r="C65" s="9"/>
      <c r="D65" s="9"/>
      <c r="E65" s="9"/>
      <c r="F65" s="9"/>
      <c r="G65" s="9"/>
      <c r="H65" s="9"/>
      <c r="I65" s="9"/>
      <c r="J65" s="9"/>
      <c r="K65" s="9" t="str">
        <f>'Sankey Info'!Q4</f>
        <v xml:space="preserve"> 0  kWh</v>
      </c>
      <c r="L65" s="9"/>
      <c r="M65" s="9"/>
      <c r="N65" s="9"/>
      <c r="O65" s="9"/>
      <c r="P65" s="9"/>
      <c r="Q65" s="9"/>
      <c r="R65" s="9"/>
      <c r="S65" s="9"/>
      <c r="T65" s="9"/>
      <c r="U65" s="14"/>
      <c r="V65" s="9"/>
      <c r="W65" s="9"/>
      <c r="X65" s="9"/>
    </row>
    <row r="66" spans="1:24">
      <c r="A66" s="9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14"/>
      <c r="V66" s="9"/>
      <c r="W66" s="9"/>
      <c r="X66" s="9"/>
    </row>
    <row r="67" spans="1:24">
      <c r="A67" s="9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14"/>
      <c r="V67" s="9"/>
      <c r="W67" s="9"/>
      <c r="X67" s="9"/>
    </row>
    <row r="68" spans="1:24" ht="25.5" customHeight="1">
      <c r="A68" s="9"/>
      <c r="B68" s="1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14"/>
      <c r="V68" s="9"/>
      <c r="W68" s="9"/>
      <c r="X68" s="9"/>
    </row>
    <row r="69" spans="1:24">
      <c r="A69" s="9"/>
      <c r="B69" s="13"/>
      <c r="C69" s="9"/>
      <c r="D69" s="9"/>
      <c r="E69" s="9"/>
      <c r="F69" s="9"/>
      <c r="G69" s="9"/>
      <c r="H69" s="9"/>
      <c r="I69" s="9" t="str">
        <f>'Sankey Info'!Q7</f>
        <v xml:space="preserve"> 0  kWh</v>
      </c>
      <c r="J69" s="9"/>
      <c r="K69" s="9"/>
      <c r="L69" s="9"/>
      <c r="M69" s="9"/>
      <c r="N69" s="9"/>
      <c r="O69" s="9" t="str">
        <f>'Sankey Info'!Q3</f>
        <v xml:space="preserve"> 0  kWh</v>
      </c>
      <c r="P69" s="9"/>
      <c r="Q69" s="9"/>
      <c r="R69" s="9"/>
      <c r="S69" s="9"/>
      <c r="T69" s="9"/>
      <c r="U69" s="14"/>
      <c r="V69" s="9"/>
      <c r="W69" s="9"/>
      <c r="X69" s="9"/>
    </row>
    <row r="70" spans="1:24">
      <c r="A70" s="9"/>
      <c r="B70" s="13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14"/>
      <c r="V70" s="9"/>
      <c r="W70" s="9"/>
      <c r="X70" s="9"/>
    </row>
    <row r="71" spans="1:24">
      <c r="A71" s="9"/>
      <c r="B71" s="1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14"/>
      <c r="V71" s="9"/>
      <c r="W71" s="9"/>
      <c r="X71" s="9"/>
    </row>
    <row r="72" spans="1:24">
      <c r="A72" s="9"/>
      <c r="B72" s="1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14"/>
      <c r="V72" s="9"/>
      <c r="W72" s="9"/>
      <c r="X72" s="9"/>
    </row>
    <row r="73" spans="1:24">
      <c r="A73" s="9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14"/>
      <c r="V73" s="9"/>
      <c r="W73" s="9"/>
      <c r="X73" s="9"/>
    </row>
    <row r="74" spans="1:24">
      <c r="A74" s="9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14"/>
      <c r="V74" s="9"/>
      <c r="W74" s="9"/>
      <c r="X74" s="9"/>
    </row>
    <row r="75" spans="1:24">
      <c r="A75" s="9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14"/>
      <c r="V75" s="9"/>
      <c r="W75" s="9"/>
      <c r="X75" s="9"/>
    </row>
    <row r="76" spans="1:24" ht="26.25" customHeight="1">
      <c r="A76" s="9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14"/>
      <c r="V76" s="9"/>
      <c r="W76" s="9"/>
      <c r="X76" s="9"/>
    </row>
    <row r="77" spans="1:24">
      <c r="A77" s="9"/>
      <c r="B77" s="13"/>
      <c r="C77" s="9"/>
      <c r="D77" s="9"/>
      <c r="E77" s="9"/>
      <c r="F77" s="9"/>
      <c r="G77" s="9"/>
      <c r="H77" s="9"/>
      <c r="I77" s="9"/>
      <c r="J77" s="9"/>
      <c r="K77" s="9" t="str">
        <f>'Sankey Info'!Q6</f>
        <v xml:space="preserve"> 0  kWh</v>
      </c>
      <c r="L77" s="9"/>
      <c r="M77" s="9"/>
      <c r="N77" s="9"/>
      <c r="O77" s="9"/>
      <c r="P77" s="9"/>
      <c r="Q77" s="9"/>
      <c r="R77" s="9"/>
      <c r="S77" s="9"/>
      <c r="T77" s="9"/>
      <c r="U77" s="14"/>
      <c r="V77" s="9"/>
      <c r="W77" s="9"/>
      <c r="X77" s="9"/>
    </row>
    <row r="78" spans="1:24">
      <c r="A78" s="9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14"/>
      <c r="V78" s="9"/>
      <c r="W78" s="9"/>
      <c r="X78" s="9"/>
    </row>
    <row r="79" spans="1:24" ht="24" customHeight="1">
      <c r="A79" s="9"/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14"/>
      <c r="V79" s="9"/>
      <c r="W79" s="9"/>
      <c r="X79" s="9"/>
    </row>
    <row r="80" spans="1:24">
      <c r="A80" s="9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 t="str">
        <f>'Sankey Info'!Q5</f>
        <v xml:space="preserve"> 0  kWh</v>
      </c>
      <c r="P80" s="9"/>
      <c r="Q80" s="9"/>
      <c r="R80" s="9"/>
      <c r="S80" s="9"/>
      <c r="T80" s="9"/>
      <c r="U80" s="14"/>
      <c r="V80" s="9"/>
      <c r="W80" s="9"/>
      <c r="X80" s="9"/>
    </row>
    <row r="81" spans="1:24">
      <c r="A81" s="9"/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14"/>
      <c r="V81" s="9"/>
      <c r="W81" s="9"/>
      <c r="X81" s="9"/>
    </row>
    <row r="82" spans="1:24">
      <c r="A82" s="9"/>
      <c r="B82" s="1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14"/>
      <c r="V82" s="9"/>
      <c r="W82" s="9"/>
      <c r="X82" s="9"/>
    </row>
    <row r="83" spans="1:24">
      <c r="A83" s="9"/>
      <c r="B83" s="1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14"/>
      <c r="V83" s="9"/>
      <c r="W83" s="9"/>
      <c r="X83" s="9"/>
    </row>
    <row r="84" spans="1:24">
      <c r="A84" s="9"/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14"/>
      <c r="V84" s="9"/>
      <c r="W84" s="9"/>
      <c r="X84" s="9"/>
    </row>
    <row r="85" spans="1:24">
      <c r="A85" s="9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14"/>
      <c r="V85" s="9"/>
      <c r="W85" s="9"/>
      <c r="X85" s="9"/>
    </row>
    <row r="86" spans="1:24">
      <c r="A86" s="9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14"/>
      <c r="V86" s="9"/>
      <c r="W86" s="9"/>
      <c r="X86" s="9"/>
    </row>
    <row r="87" spans="1:24" ht="25.5" customHeight="1" thickBot="1">
      <c r="A87" s="9"/>
      <c r="B87" s="28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0"/>
      <c r="V87" s="9"/>
      <c r="W87" s="9"/>
      <c r="X87" s="9"/>
    </row>
    <row r="88" spans="1:2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</sheetData>
  <sheetProtection algorithmName="SHA-512" hashValue="IkKawREH7Ysa4v44b1vNR2gYA6P4BJH45aqVBZZRrHws6xRQmxl0wzUsKLnaRwPHhaKVkNKXw6t5QFw274tVFg==" saltValue="moIcyNfvq0ChlRDZtCaehg==" spinCount="100000" sheet="1" objects="1" scenarios="1"/>
  <mergeCells count="2">
    <mergeCell ref="B1:U1"/>
    <mergeCell ref="B44:U4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487B-32D5-44EC-80D5-C7D06B15AB13}">
  <sheetPr codeName="Sheet3">
    <tabColor theme="5"/>
  </sheetPr>
  <dimension ref="A1:AL154"/>
  <sheetViews>
    <sheetView zoomScale="55" zoomScaleNormal="55" zoomScalePageLayoutView="55" workbookViewId="0">
      <selection activeCell="AF25" sqref="AF25"/>
    </sheetView>
  </sheetViews>
  <sheetFormatPr defaultRowHeight="15"/>
  <cols>
    <col min="1" max="1" width="2.85546875" customWidth="1"/>
    <col min="7" max="7" width="5" customWidth="1"/>
    <col min="9" max="9" width="9.140625" customWidth="1"/>
    <col min="19" max="19" width="7.5703125" customWidth="1"/>
    <col min="24" max="24" width="9.140625" customWidth="1"/>
    <col min="26" max="26" width="6.5703125" customWidth="1"/>
    <col min="34" max="34" width="17" bestFit="1" customWidth="1"/>
  </cols>
  <sheetData>
    <row r="1" spans="1:26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06.5" customHeight="1">
      <c r="A3" s="9"/>
      <c r="B3" s="9"/>
      <c r="C3" s="9"/>
      <c r="D3" s="9"/>
      <c r="E3" s="9"/>
      <c r="F3" s="9"/>
      <c r="G3" s="95" t="str">
        <f>Inputs!F10 &amp; " " &amp; Inputs!F11 &amp; "  "</f>
        <v xml:space="preserve">   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"/>
      <c r="V3" s="9"/>
      <c r="W3" s="9"/>
      <c r="X3" s="9"/>
      <c r="Y3" s="9"/>
      <c r="Z3" s="9"/>
    </row>
    <row r="4" spans="1:26" ht="24" customHeight="1" thickBot="1">
      <c r="A4" s="9"/>
      <c r="B4" s="9"/>
      <c r="C4" s="9"/>
      <c r="D4" s="9"/>
      <c r="E4" s="9"/>
      <c r="F4" s="9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9"/>
      <c r="V4" s="9"/>
      <c r="W4" s="9"/>
      <c r="X4" s="9"/>
      <c r="Y4" s="9"/>
      <c r="Z4" s="9"/>
    </row>
    <row r="5" spans="1:26" ht="15" customHeight="1">
      <c r="A5" s="9"/>
      <c r="B5" s="106" t="s">
        <v>72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8"/>
    </row>
    <row r="6" spans="1:26" ht="15.75" customHeight="1" thickBot="1">
      <c r="A6" s="9"/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1"/>
    </row>
    <row r="7" spans="1:26" ht="15" customHeight="1" thickBo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6.5" customHeight="1">
      <c r="A8" s="9"/>
      <c r="B8" s="10"/>
      <c r="C8" s="87"/>
      <c r="D8" s="87"/>
      <c r="E8" s="87"/>
      <c r="F8" s="11"/>
      <c r="G8" s="165" t="s">
        <v>73</v>
      </c>
      <c r="H8" s="165"/>
      <c r="I8" s="165"/>
      <c r="J8" s="165"/>
      <c r="K8" s="165"/>
      <c r="L8" s="165"/>
      <c r="M8" s="165"/>
      <c r="N8" s="94"/>
      <c r="O8" s="94"/>
      <c r="P8" s="161">
        <f>SUM('Decarb graph data'!B2:B3)-'Decarb graph data'!C3</f>
        <v>0</v>
      </c>
      <c r="Q8" s="161"/>
      <c r="R8" s="161"/>
      <c r="S8" s="163" t="s">
        <v>53</v>
      </c>
      <c r="T8" s="88"/>
      <c r="U8" s="87"/>
      <c r="V8" s="11"/>
      <c r="W8" s="11"/>
      <c r="X8" s="11"/>
      <c r="Y8" s="11"/>
      <c r="Z8" s="12"/>
    </row>
    <row r="9" spans="1:26" ht="15" customHeight="1">
      <c r="A9" s="9"/>
      <c r="B9" s="89"/>
      <c r="C9" s="65"/>
      <c r="D9" s="65"/>
      <c r="E9" s="65"/>
      <c r="F9" s="9"/>
      <c r="G9" s="159"/>
      <c r="H9" s="159"/>
      <c r="I9" s="159"/>
      <c r="J9" s="159"/>
      <c r="K9" s="159"/>
      <c r="L9" s="159"/>
      <c r="M9" s="159"/>
      <c r="N9" s="86"/>
      <c r="O9" s="86"/>
      <c r="P9" s="162"/>
      <c r="Q9" s="162"/>
      <c r="R9" s="162"/>
      <c r="S9" s="164"/>
      <c r="T9" s="84"/>
      <c r="U9" s="65"/>
      <c r="V9" s="9"/>
      <c r="W9" s="9"/>
      <c r="X9" s="9"/>
      <c r="Y9" s="9"/>
      <c r="Z9" s="14"/>
    </row>
    <row r="10" spans="1:26" ht="15.75" customHeight="1">
      <c r="A10" s="9"/>
      <c r="B10" s="13"/>
      <c r="C10" s="65"/>
      <c r="D10" s="65"/>
      <c r="E10" s="65"/>
      <c r="F10" s="9"/>
      <c r="G10" s="159" t="s">
        <v>74</v>
      </c>
      <c r="H10" s="159"/>
      <c r="I10" s="159"/>
      <c r="J10" s="159"/>
      <c r="K10" s="159"/>
      <c r="L10" s="159"/>
      <c r="M10" s="159"/>
      <c r="N10" s="86"/>
      <c r="O10" s="86"/>
      <c r="P10" s="156" t="str">
        <f>('Decarb graph data'!B8-'Decarb graph data'!C8)/1000 &amp;"   tCO2e"</f>
        <v>0   tCO2e</v>
      </c>
      <c r="Q10" s="156"/>
      <c r="R10" s="156"/>
      <c r="S10" s="156"/>
      <c r="T10" s="156"/>
      <c r="U10" s="65"/>
      <c r="V10" s="9"/>
      <c r="W10" s="9"/>
      <c r="X10" s="9"/>
      <c r="Y10" s="9"/>
      <c r="Z10" s="14"/>
    </row>
    <row r="11" spans="1:26" ht="17.25" customHeight="1">
      <c r="A11" s="9"/>
      <c r="B11" s="89"/>
      <c r="C11" s="65"/>
      <c r="D11" s="65"/>
      <c r="E11" s="65"/>
      <c r="F11" s="9"/>
      <c r="G11" s="159"/>
      <c r="H11" s="159"/>
      <c r="I11" s="159"/>
      <c r="J11" s="159"/>
      <c r="K11" s="159"/>
      <c r="L11" s="159"/>
      <c r="M11" s="159"/>
      <c r="N11" s="86"/>
      <c r="O11" s="86"/>
      <c r="P11" s="156"/>
      <c r="Q11" s="156"/>
      <c r="R11" s="156"/>
      <c r="S11" s="156"/>
      <c r="T11" s="156"/>
      <c r="U11" s="65"/>
      <c r="V11" s="9"/>
      <c r="W11" s="9"/>
      <c r="X11" s="9"/>
      <c r="Y11" s="9"/>
      <c r="Z11" s="14"/>
    </row>
    <row r="12" spans="1:26" ht="17.25" customHeight="1">
      <c r="A12" s="9"/>
      <c r="B12" s="13"/>
      <c r="C12" s="65"/>
      <c r="D12" s="65"/>
      <c r="E12" s="65"/>
      <c r="F12" s="9"/>
      <c r="G12" s="159" t="s">
        <v>75</v>
      </c>
      <c r="H12" s="159"/>
      <c r="I12" s="159"/>
      <c r="J12" s="159"/>
      <c r="K12" s="159"/>
      <c r="L12" s="159"/>
      <c r="M12" s="159"/>
      <c r="N12" s="86"/>
      <c r="O12" s="86"/>
      <c r="P12" s="85"/>
      <c r="Q12" s="157" t="e">
        <f>'Decarb graph data'!B12-'Decarb graph data'!C12</f>
        <v>#DIV/0!</v>
      </c>
      <c r="R12" s="157"/>
      <c r="S12" s="157"/>
      <c r="T12" s="86"/>
      <c r="U12" s="65"/>
      <c r="V12" s="9"/>
      <c r="W12" s="19"/>
      <c r="X12" s="19"/>
      <c r="Y12" s="19"/>
      <c r="Z12" s="14"/>
    </row>
    <row r="13" spans="1:26" ht="18" customHeight="1" thickBot="1">
      <c r="A13" s="9"/>
      <c r="B13" s="90"/>
      <c r="C13" s="91"/>
      <c r="D13" s="91"/>
      <c r="E13" s="91"/>
      <c r="F13" s="29"/>
      <c r="G13" s="160"/>
      <c r="H13" s="160"/>
      <c r="I13" s="160"/>
      <c r="J13" s="160"/>
      <c r="K13" s="160"/>
      <c r="L13" s="160"/>
      <c r="M13" s="160"/>
      <c r="N13" s="92"/>
      <c r="O13" s="92"/>
      <c r="P13" s="78"/>
      <c r="Q13" s="158"/>
      <c r="R13" s="158"/>
      <c r="S13" s="158"/>
      <c r="T13" s="92"/>
      <c r="U13" s="91"/>
      <c r="V13" s="29"/>
      <c r="W13" s="93"/>
      <c r="X13" s="93"/>
      <c r="Y13" s="93"/>
      <c r="Z13" s="30"/>
    </row>
    <row r="14" spans="1:26" ht="15" customHeight="1" thickBot="1">
      <c r="A14" s="9"/>
      <c r="B14" s="65"/>
      <c r="C14" s="65"/>
      <c r="D14" s="65"/>
      <c r="E14" s="65"/>
      <c r="F14" s="9"/>
      <c r="G14" s="63"/>
      <c r="H14" s="63"/>
      <c r="I14" s="63"/>
      <c r="J14" s="63"/>
      <c r="K14" s="63"/>
      <c r="L14" s="63"/>
      <c r="M14" s="63"/>
      <c r="N14" s="63"/>
      <c r="O14" s="63"/>
      <c r="P14" s="70"/>
      <c r="Q14" s="69"/>
      <c r="R14" s="69"/>
      <c r="S14" s="69"/>
      <c r="T14" s="65"/>
      <c r="U14" s="65"/>
      <c r="V14" s="9"/>
      <c r="W14" s="19"/>
      <c r="X14" s="19"/>
      <c r="Y14" s="19"/>
      <c r="Z14" s="9"/>
    </row>
    <row r="15" spans="1:26" ht="15" customHeight="1">
      <c r="A15" s="9"/>
      <c r="B15" s="106" t="s">
        <v>76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8"/>
      <c r="N15" s="9"/>
      <c r="O15" s="106" t="s">
        <v>77</v>
      </c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8"/>
    </row>
    <row r="16" spans="1:26" ht="15.75" customHeight="1" thickBot="1">
      <c r="A16" s="9"/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1"/>
      <c r="N16" s="9"/>
      <c r="O16" s="109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1"/>
    </row>
    <row r="17" spans="1:38" ht="14.25" customHeight="1" thickBo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3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/>
    </row>
    <row r="19" spans="1:38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9"/>
      <c r="Q19" s="9"/>
      <c r="R19" s="9"/>
      <c r="S19" s="9"/>
      <c r="T19" s="9"/>
      <c r="U19" s="9"/>
      <c r="V19" s="9"/>
      <c r="W19" s="9"/>
      <c r="X19" s="9"/>
      <c r="Y19" s="9"/>
      <c r="Z19" s="14"/>
    </row>
    <row r="20" spans="1:38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9"/>
      <c r="Q20" s="9"/>
      <c r="R20" s="9"/>
      <c r="S20" s="9"/>
      <c r="T20" s="9"/>
      <c r="U20" s="9"/>
      <c r="V20" s="9"/>
      <c r="W20" s="9"/>
      <c r="X20" s="9"/>
      <c r="Y20" s="9"/>
      <c r="Z20" s="14"/>
    </row>
    <row r="21" spans="1:38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9"/>
      <c r="Q21" s="9"/>
      <c r="R21" s="9"/>
      <c r="S21" s="9"/>
      <c r="T21" s="9"/>
      <c r="U21" s="9"/>
      <c r="V21" s="9"/>
      <c r="W21" s="9"/>
      <c r="X21" s="9"/>
      <c r="Y21" s="9"/>
      <c r="Z21" s="14"/>
    </row>
    <row r="22" spans="1:38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9"/>
      <c r="Q22" s="9"/>
      <c r="R22" s="9"/>
      <c r="S22" s="9"/>
      <c r="T22" s="9"/>
      <c r="U22" s="9"/>
      <c r="V22" s="9"/>
      <c r="W22" s="9"/>
      <c r="X22" s="9"/>
      <c r="Y22" s="9"/>
      <c r="Z22" s="14"/>
    </row>
    <row r="23" spans="1:38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9"/>
      <c r="Q23" s="9"/>
      <c r="R23" s="9"/>
      <c r="S23" s="9"/>
      <c r="T23" s="9"/>
      <c r="U23" s="9"/>
      <c r="V23" s="9"/>
      <c r="W23" s="9"/>
      <c r="X23" s="9"/>
      <c r="Y23" s="9"/>
      <c r="Z23" s="14"/>
    </row>
    <row r="24" spans="1:3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9"/>
      <c r="Q24" s="9"/>
      <c r="R24" s="9"/>
      <c r="S24" s="9"/>
      <c r="T24" s="9"/>
      <c r="U24" s="9"/>
      <c r="V24" s="9"/>
      <c r="W24" s="9"/>
      <c r="X24" s="9"/>
      <c r="Y24" s="9"/>
      <c r="Z24" s="14"/>
    </row>
    <row r="25" spans="1:38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9"/>
      <c r="Q25" s="9"/>
      <c r="R25" s="9"/>
      <c r="S25" s="9"/>
      <c r="T25" s="9"/>
      <c r="U25" s="9"/>
      <c r="V25" s="9"/>
      <c r="W25" s="9"/>
      <c r="X25" s="9"/>
      <c r="Y25" s="9"/>
      <c r="Z25" s="14"/>
    </row>
    <row r="26" spans="1:38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9"/>
      <c r="Q26" s="9"/>
      <c r="R26" s="9"/>
      <c r="S26" s="9"/>
      <c r="T26" s="9"/>
      <c r="U26" s="9"/>
      <c r="V26" s="9"/>
      <c r="W26" s="9"/>
      <c r="X26" s="9"/>
      <c r="Y26" s="9"/>
      <c r="Z26" s="14"/>
    </row>
    <row r="27" spans="1:38" ht="1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9"/>
      <c r="Q27" s="9"/>
      <c r="R27" s="9"/>
      <c r="S27" s="9"/>
      <c r="T27" s="9"/>
      <c r="U27" s="9"/>
      <c r="V27" s="9"/>
      <c r="W27" s="9"/>
      <c r="X27" s="9"/>
      <c r="Y27" s="9"/>
      <c r="Z27" s="14"/>
    </row>
    <row r="28" spans="1:3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9"/>
      <c r="Q28" s="9"/>
      <c r="R28" s="9"/>
      <c r="S28" s="9"/>
      <c r="T28" s="9"/>
      <c r="U28" s="9"/>
      <c r="V28" s="9"/>
      <c r="W28" s="9"/>
      <c r="X28" s="9"/>
      <c r="Y28" s="9"/>
      <c r="Z28" s="14"/>
    </row>
    <row r="29" spans="1:38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9"/>
      <c r="Q29" s="9"/>
      <c r="R29" s="9"/>
      <c r="S29" s="9"/>
      <c r="T29" s="9"/>
      <c r="U29" s="9"/>
      <c r="V29" s="9"/>
      <c r="W29" s="9"/>
      <c r="X29" s="9"/>
      <c r="Y29" s="9"/>
      <c r="Z29" s="14"/>
    </row>
    <row r="30" spans="1:38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9"/>
      <c r="Q30" s="9"/>
      <c r="R30" s="9"/>
      <c r="S30" s="9"/>
      <c r="T30" s="9"/>
      <c r="U30" s="9"/>
      <c r="V30" s="9"/>
      <c r="W30" s="9"/>
      <c r="X30" s="9"/>
      <c r="Y30" s="9"/>
      <c r="Z30" s="14"/>
      <c r="AL30" s="9"/>
    </row>
    <row r="31" spans="1:38" ht="15" customHeight="1" thickBo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28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30"/>
      <c r="AL31" s="9"/>
    </row>
    <row r="32" spans="1:38" ht="14.25" customHeight="1" thickBo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L32" s="9"/>
    </row>
    <row r="33" spans="1:38" ht="15" customHeight="1">
      <c r="A33" s="9"/>
      <c r="B33" s="106" t="s">
        <v>78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8"/>
      <c r="N33" s="9"/>
      <c r="O33" s="106" t="s">
        <v>79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8"/>
      <c r="AL33" s="9"/>
    </row>
    <row r="34" spans="1:38" ht="15.75" customHeight="1" thickBot="1">
      <c r="A34" s="9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1"/>
      <c r="N34" s="9"/>
      <c r="O34" s="109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1"/>
      <c r="AL34" s="9"/>
    </row>
    <row r="35" spans="1:38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L35" s="9"/>
    </row>
    <row r="36" spans="1:3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L36" s="9"/>
    </row>
    <row r="37" spans="1:3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L37" s="9"/>
    </row>
    <row r="38" spans="1: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L38" s="9"/>
    </row>
    <row r="39" spans="1:3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L39" s="9"/>
    </row>
    <row r="40" spans="1:3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L40" s="9"/>
    </row>
    <row r="41" spans="1:3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L41" s="9"/>
    </row>
    <row r="42" spans="1:3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L42" s="9"/>
    </row>
    <row r="43" spans="1:3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L43" s="9"/>
    </row>
    <row r="44" spans="1:3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L44" s="9"/>
    </row>
    <row r="45" spans="1:3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L45" s="9"/>
    </row>
    <row r="46" spans="1:3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L46" s="9"/>
    </row>
    <row r="47" spans="1:3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L47" s="9"/>
    </row>
    <row r="48" spans="1:3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L48" s="9"/>
    </row>
    <row r="49" spans="1:37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</row>
    <row r="50" spans="1:37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ht="1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37" ht="106.5" customHeight="1">
      <c r="A52" s="9"/>
      <c r="B52" s="9"/>
      <c r="C52" s="9"/>
      <c r="D52" s="9"/>
      <c r="E52" s="9"/>
      <c r="F52" s="9"/>
      <c r="G52" s="95" t="str">
        <f>Inputs!F10 &amp; " " &amp;Inputs!F11 &amp; "  "</f>
        <v xml:space="preserve">   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"/>
      <c r="V52" s="9"/>
      <c r="W52" s="9"/>
      <c r="X52" s="9"/>
      <c r="Y52" s="9"/>
      <c r="Z52" s="9"/>
      <c r="AA52" s="9"/>
    </row>
    <row r="53" spans="1:37" ht="34.5" customHeight="1">
      <c r="A53" s="9"/>
      <c r="B53" s="9"/>
      <c r="C53" s="9"/>
      <c r="D53" s="9"/>
      <c r="E53" s="9"/>
      <c r="F53" s="9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9"/>
      <c r="V53" s="9"/>
      <c r="W53" s="9"/>
      <c r="X53" s="9"/>
      <c r="Y53" s="9"/>
      <c r="Z53" s="9"/>
      <c r="AA53" s="9"/>
    </row>
    <row r="54" spans="1:37" ht="1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37" ht="15" customHeight="1" thickBo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37" ht="15.75" customHeight="1">
      <c r="A56" s="9"/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2"/>
      <c r="AA56" s="9"/>
    </row>
    <row r="57" spans="1:37" ht="21" customHeight="1">
      <c r="A57" s="9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4"/>
      <c r="AA57" s="9"/>
    </row>
    <row r="58" spans="1:37" ht="31.5" hidden="1" customHeight="1">
      <c r="A58" s="9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4"/>
      <c r="AA58" s="9"/>
    </row>
    <row r="59" spans="1:37" ht="15" customHeight="1">
      <c r="A59" s="9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4"/>
      <c r="AA59" s="9"/>
    </row>
    <row r="60" spans="1:37" ht="33" customHeight="1">
      <c r="A60" s="9"/>
      <c r="B60" s="1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 t="str">
        <f>'Sankey Info'!C14</f>
        <v xml:space="preserve"> 0  kWh</v>
      </c>
      <c r="S60" s="9"/>
      <c r="T60" s="9"/>
      <c r="U60" s="9"/>
      <c r="V60" s="9"/>
      <c r="W60" s="9"/>
      <c r="X60" s="9"/>
      <c r="Y60" s="9"/>
      <c r="Z60" s="14"/>
      <c r="AA60" s="9"/>
    </row>
    <row r="61" spans="1:37" ht="5.25" customHeight="1">
      <c r="A61" s="9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1"/>
      <c r="V61" s="61"/>
      <c r="W61" s="61"/>
      <c r="X61" s="61"/>
      <c r="Y61" s="61"/>
      <c r="Z61" s="62"/>
      <c r="AA61" s="61"/>
      <c r="AB61" s="61"/>
      <c r="AC61" s="9"/>
      <c r="AD61" s="9"/>
      <c r="AE61" s="9"/>
      <c r="AF61" s="9"/>
      <c r="AG61" s="9"/>
      <c r="AH61" s="9"/>
      <c r="AI61" s="9"/>
      <c r="AJ61" s="9"/>
      <c r="AK61" s="9"/>
    </row>
    <row r="62" spans="1:37" ht="15" customHeight="1">
      <c r="A62" s="9"/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1"/>
      <c r="V62" s="61"/>
      <c r="W62" s="61"/>
      <c r="X62" s="61"/>
      <c r="Y62" s="61"/>
      <c r="Z62" s="62"/>
      <c r="AA62" s="61"/>
      <c r="AB62" s="61"/>
      <c r="AC62" s="9"/>
      <c r="AD62" s="9"/>
      <c r="AE62" s="9"/>
      <c r="AF62" s="9"/>
      <c r="AG62" s="9"/>
      <c r="AH62" s="9"/>
      <c r="AI62" s="9"/>
      <c r="AJ62" s="9"/>
      <c r="AK62" s="9"/>
    </row>
    <row r="63" spans="1:37" ht="19.5" customHeight="1">
      <c r="A63" s="9"/>
      <c r="B63" s="1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1"/>
      <c r="V63" s="9"/>
      <c r="W63" s="9"/>
      <c r="X63" s="9"/>
      <c r="Y63" s="9"/>
      <c r="Z63" s="14"/>
      <c r="AA63" s="9"/>
    </row>
    <row r="64" spans="1:37" ht="26.25" customHeight="1">
      <c r="A64" s="9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1"/>
      <c r="V64" s="9"/>
      <c r="W64" s="9"/>
      <c r="X64" s="9"/>
      <c r="Y64" s="9"/>
      <c r="Z64" s="14"/>
      <c r="AA64" s="9"/>
    </row>
    <row r="65" spans="1:27">
      <c r="A65" s="9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4"/>
      <c r="AA65" s="9"/>
    </row>
    <row r="66" spans="1:27">
      <c r="A66" s="9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 t="str">
        <f>'Sankey Info'!C15</f>
        <v xml:space="preserve"> 0  kWh</v>
      </c>
      <c r="S66" s="9"/>
      <c r="T66" s="9"/>
      <c r="U66" s="9"/>
      <c r="V66" s="9"/>
      <c r="W66" s="9"/>
      <c r="X66" s="9"/>
      <c r="Y66" s="9"/>
      <c r="Z66" s="14"/>
      <c r="AA66" s="9"/>
    </row>
    <row r="67" spans="1:27">
      <c r="A67" s="9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4"/>
      <c r="AA67" s="9"/>
    </row>
    <row r="68" spans="1:27">
      <c r="A68" s="9"/>
      <c r="B68" s="1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4"/>
      <c r="AA68" s="9"/>
    </row>
    <row r="69" spans="1:27" ht="37.5" customHeight="1">
      <c r="A69" s="9"/>
      <c r="B69" s="1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4"/>
      <c r="AA69" s="9"/>
    </row>
    <row r="70" spans="1:27">
      <c r="A70" s="9"/>
      <c r="B70" s="13"/>
      <c r="C70" s="9"/>
      <c r="D70" s="9"/>
      <c r="E70" s="9"/>
      <c r="F70" s="9"/>
      <c r="G70" s="9"/>
      <c r="H70" s="9" t="str">
        <f>'Sankey Info'!C12</f>
        <v xml:space="preserve"> 0  kWh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4"/>
      <c r="AA70" s="9"/>
    </row>
    <row r="71" spans="1:27" ht="6" customHeight="1">
      <c r="A71" s="9"/>
      <c r="B71" s="1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4"/>
      <c r="AA71" s="9"/>
    </row>
    <row r="72" spans="1:27">
      <c r="A72" s="9"/>
      <c r="B72" s="1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 t="str">
        <f>'Sankey Info'!C16</f>
        <v xml:space="preserve"> 0  kWh</v>
      </c>
      <c r="S72" s="9"/>
      <c r="T72" s="9"/>
      <c r="U72" s="9"/>
      <c r="V72" s="9"/>
      <c r="W72" s="9"/>
      <c r="X72" s="9"/>
      <c r="Y72" s="9"/>
      <c r="Z72" s="14"/>
      <c r="AA72" s="9"/>
    </row>
    <row r="73" spans="1:27">
      <c r="A73" s="9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4"/>
      <c r="AA73" s="9"/>
    </row>
    <row r="74" spans="1:27" ht="32.25" customHeight="1">
      <c r="A74" s="9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4"/>
      <c r="AA74" s="9"/>
    </row>
    <row r="75" spans="1:27">
      <c r="A75" s="9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4"/>
      <c r="AA75" s="9"/>
    </row>
    <row r="76" spans="1:27">
      <c r="A76" s="9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4"/>
      <c r="AA76" s="9"/>
    </row>
    <row r="77" spans="1:27">
      <c r="A77" s="9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 t="str">
        <f>'Sankey Info'!C17</f>
        <v xml:space="preserve"> 0  kWh</v>
      </c>
      <c r="S77" s="9"/>
      <c r="T77" s="9"/>
      <c r="U77" s="9"/>
      <c r="V77" s="9"/>
      <c r="W77" s="9"/>
      <c r="X77" s="9"/>
      <c r="Y77" s="9"/>
      <c r="Z77" s="14"/>
      <c r="AA77" s="9"/>
    </row>
    <row r="78" spans="1:27" ht="37.5" customHeight="1">
      <c r="A78" s="9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4"/>
      <c r="AA78" s="9"/>
    </row>
    <row r="79" spans="1:27">
      <c r="A79" s="9"/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4"/>
      <c r="AA79" s="9"/>
    </row>
    <row r="80" spans="1:27">
      <c r="A80" s="9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4"/>
      <c r="AA80" s="9"/>
    </row>
    <row r="81" spans="1:27">
      <c r="A81" s="9"/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4"/>
      <c r="AA81" s="9"/>
    </row>
    <row r="82" spans="1:27">
      <c r="A82" s="9"/>
      <c r="B82" s="1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4"/>
      <c r="AA82" s="9"/>
    </row>
    <row r="83" spans="1:27">
      <c r="A83" s="9"/>
      <c r="B83" s="1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4"/>
      <c r="AA83" s="9"/>
    </row>
    <row r="84" spans="1:27">
      <c r="A84" s="9"/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 t="str">
        <f>'Sankey Info'!C13</f>
        <v xml:space="preserve"> 0  kWh</v>
      </c>
      <c r="S84" s="9"/>
      <c r="T84" s="9"/>
      <c r="U84" s="9"/>
      <c r="V84" s="9"/>
      <c r="W84" s="9"/>
      <c r="X84" s="9"/>
      <c r="Y84" s="9"/>
      <c r="Z84" s="14"/>
      <c r="AA84" s="9"/>
    </row>
    <row r="85" spans="1:27" ht="9.75" customHeight="1">
      <c r="A85" s="9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4"/>
      <c r="AA85" s="9"/>
    </row>
    <row r="86" spans="1:27" hidden="1">
      <c r="A86" s="9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4"/>
      <c r="AA86" s="9"/>
    </row>
    <row r="87" spans="1:27" hidden="1">
      <c r="A87" s="9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4"/>
      <c r="AA87" s="9"/>
    </row>
    <row r="88" spans="1:27" hidden="1">
      <c r="A88" s="9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4"/>
      <c r="AA88" s="9"/>
    </row>
    <row r="89" spans="1:27" hidden="1">
      <c r="A89" s="9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4"/>
      <c r="AA89" s="9"/>
    </row>
    <row r="90" spans="1:27">
      <c r="A90" s="9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4"/>
      <c r="AA90" s="9"/>
    </row>
    <row r="91" spans="1:27">
      <c r="A91" s="9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4"/>
      <c r="AA91" s="9"/>
    </row>
    <row r="92" spans="1:27">
      <c r="A92" s="9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4"/>
      <c r="AA92" s="9"/>
    </row>
    <row r="93" spans="1:27">
      <c r="A93" s="9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4"/>
      <c r="AA93" s="9"/>
    </row>
    <row r="94" spans="1:27">
      <c r="A94" s="9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4"/>
      <c r="AA94" s="9"/>
    </row>
    <row r="95" spans="1:27">
      <c r="A95" s="9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4"/>
      <c r="AA95" s="9"/>
    </row>
    <row r="96" spans="1:27">
      <c r="A96" s="9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4"/>
      <c r="AA96" s="9"/>
    </row>
    <row r="97" spans="1:28" ht="15.75" thickBot="1">
      <c r="A97" s="9"/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30"/>
      <c r="AA97" s="9"/>
    </row>
    <row r="98" spans="1:2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8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8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8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8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8" ht="106.5" customHeight="1">
      <c r="A104" s="9"/>
      <c r="B104" s="9"/>
      <c r="C104" s="9"/>
      <c r="D104" s="9"/>
      <c r="E104" s="9"/>
      <c r="F104" s="9"/>
      <c r="G104" s="95" t="str">
        <f>Inputs!F10 &amp; " " &amp; Inputs!F11 &amp; "  "</f>
        <v xml:space="preserve">   </v>
      </c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"/>
      <c r="V104" s="9"/>
      <c r="W104" s="9"/>
      <c r="X104" s="9"/>
      <c r="Y104" s="9"/>
      <c r="Z104" s="9"/>
    </row>
    <row r="105" spans="1:28" ht="69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9" customHeight="1" thickBo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>
      <c r="A107" s="9"/>
      <c r="B107" s="10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2"/>
      <c r="AA107" s="9"/>
      <c r="AB107" s="9"/>
    </row>
    <row r="108" spans="1:28">
      <c r="A108" s="9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4"/>
      <c r="AA108" s="9"/>
      <c r="AB108" s="9"/>
    </row>
    <row r="109" spans="1:28">
      <c r="A109" s="9"/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4"/>
      <c r="AA109" s="9"/>
      <c r="AB109" s="9"/>
    </row>
    <row r="110" spans="1:28">
      <c r="A110" s="9"/>
      <c r="B110" s="1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4"/>
      <c r="AA110" s="9"/>
      <c r="AB110" s="9"/>
    </row>
    <row r="111" spans="1:28">
      <c r="A111" s="9"/>
      <c r="B111" s="1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4"/>
      <c r="AA111" s="9"/>
      <c r="AB111" s="9"/>
    </row>
    <row r="112" spans="1:28">
      <c r="A112" s="9"/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4"/>
      <c r="AA112" s="9"/>
      <c r="AB112" s="9"/>
    </row>
    <row r="113" spans="1:28">
      <c r="A113" s="9"/>
      <c r="B113" s="1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 t="str">
        <f>'Sankey Info'!Q3</f>
        <v xml:space="preserve"> 0  kWh</v>
      </c>
      <c r="U113" s="9"/>
      <c r="V113" s="9"/>
      <c r="W113" s="9"/>
      <c r="X113" s="9"/>
      <c r="Y113" s="9"/>
      <c r="Z113" s="14"/>
      <c r="AA113" s="9"/>
      <c r="AB113" s="9"/>
    </row>
    <row r="114" spans="1:28">
      <c r="A114" s="9"/>
      <c r="B114" s="1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4"/>
      <c r="AA114" s="9"/>
      <c r="AB114" s="9"/>
    </row>
    <row r="115" spans="1:28">
      <c r="A115" s="9"/>
      <c r="B115" s="1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4"/>
      <c r="AA115" s="9"/>
      <c r="AB115" s="9"/>
    </row>
    <row r="116" spans="1:28">
      <c r="A116" s="9"/>
      <c r="B116" s="1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4"/>
      <c r="AA116" s="9"/>
      <c r="AB116" s="9"/>
    </row>
    <row r="117" spans="1:28">
      <c r="A117" s="9"/>
      <c r="B117" s="1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4"/>
      <c r="AA117" s="9"/>
      <c r="AB117" s="9"/>
    </row>
    <row r="118" spans="1:28" ht="21.75" customHeight="1">
      <c r="A118" s="9"/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4"/>
      <c r="AA118" s="9"/>
      <c r="AB118" s="9"/>
    </row>
    <row r="119" spans="1:28">
      <c r="A119" s="9"/>
      <c r="B119" s="13"/>
      <c r="C119" s="9"/>
      <c r="D119" s="9"/>
      <c r="E119" s="9"/>
      <c r="F119" s="9"/>
      <c r="G119" s="9"/>
      <c r="H119" s="9"/>
      <c r="I119" s="9" t="str">
        <f>'Sankey Info'!Q20</f>
        <v xml:space="preserve"> 0  kWh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4"/>
      <c r="AA119" s="9"/>
      <c r="AB119" s="9"/>
    </row>
    <row r="120" spans="1:28" ht="9.75" customHeight="1">
      <c r="A120" s="9"/>
      <c r="B120" s="1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4"/>
      <c r="AA120" s="9"/>
      <c r="AB120" s="9"/>
    </row>
    <row r="121" spans="1:28">
      <c r="A121" s="9"/>
      <c r="B121" s="1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 t="str">
        <f>'Sankey Info'!Q2</f>
        <v xml:space="preserve"> 0  kWh</v>
      </c>
      <c r="U121" s="9"/>
      <c r="V121" s="9"/>
      <c r="W121" s="9"/>
      <c r="X121" s="9"/>
      <c r="Y121" s="9"/>
      <c r="Z121" s="14"/>
      <c r="AA121" s="9"/>
      <c r="AB121" s="9"/>
    </row>
    <row r="122" spans="1:28">
      <c r="A122" s="9"/>
      <c r="B122" s="13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4"/>
      <c r="AA122" s="9"/>
      <c r="AB122" s="9"/>
    </row>
    <row r="123" spans="1:28">
      <c r="A123" s="9"/>
      <c r="B123" s="13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4"/>
      <c r="AA123" s="9"/>
      <c r="AB123" s="9"/>
    </row>
    <row r="124" spans="1:28">
      <c r="A124" s="9"/>
      <c r="B124" s="13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4"/>
      <c r="AA124" s="9"/>
      <c r="AB124" s="9"/>
    </row>
    <row r="125" spans="1:28">
      <c r="A125" s="9"/>
      <c r="B125" s="1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4"/>
      <c r="AA125" s="9"/>
      <c r="AB125" s="9"/>
    </row>
    <row r="126" spans="1:28">
      <c r="A126" s="9"/>
      <c r="B126" s="1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4"/>
      <c r="AA126" s="9"/>
      <c r="AB126" s="9"/>
    </row>
    <row r="127" spans="1:28">
      <c r="A127" s="9"/>
      <c r="B127" s="13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4"/>
      <c r="AA127" s="9"/>
      <c r="AB127" s="9"/>
    </row>
    <row r="128" spans="1:28">
      <c r="A128" s="9"/>
      <c r="B128" s="13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4"/>
      <c r="AA128" s="9"/>
      <c r="AB128" s="9"/>
    </row>
    <row r="129" spans="1:28">
      <c r="A129" s="9"/>
      <c r="B129" s="13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4"/>
      <c r="AA129" s="9"/>
      <c r="AB129" s="9"/>
    </row>
    <row r="130" spans="1:28">
      <c r="A130" s="9"/>
      <c r="B130" s="13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4"/>
      <c r="AA130" s="9"/>
      <c r="AB130" s="9"/>
    </row>
    <row r="131" spans="1:28">
      <c r="A131" s="9"/>
      <c r="B131" s="13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4"/>
      <c r="AA131" s="9"/>
      <c r="AB131" s="9"/>
    </row>
    <row r="132" spans="1:28">
      <c r="A132" s="9"/>
      <c r="B132" s="13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4"/>
      <c r="AA132" s="9"/>
      <c r="AB132" s="9"/>
    </row>
    <row r="133" spans="1:28">
      <c r="A133" s="9"/>
      <c r="B133" s="13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 t="str">
        <f>'Sankey Info'!Q15</f>
        <v xml:space="preserve"> 0  kWh</v>
      </c>
      <c r="U133" s="9"/>
      <c r="V133" s="9"/>
      <c r="W133" s="9"/>
      <c r="X133" s="9"/>
      <c r="Y133" s="9"/>
      <c r="Z133" s="14"/>
      <c r="AA133" s="9"/>
      <c r="AB133" s="9"/>
    </row>
    <row r="134" spans="1:28">
      <c r="A134" s="9"/>
      <c r="B134" s="13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4"/>
      <c r="AA134" s="9"/>
      <c r="AB134" s="9"/>
    </row>
    <row r="135" spans="1:28">
      <c r="A135" s="9"/>
      <c r="B135" s="13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4"/>
      <c r="AA135" s="9"/>
      <c r="AB135" s="9"/>
    </row>
    <row r="136" spans="1:28">
      <c r="A136" s="9"/>
      <c r="B136" s="13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4"/>
      <c r="AA136" s="9"/>
      <c r="AB136" s="9"/>
    </row>
    <row r="137" spans="1:28">
      <c r="A137" s="9"/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4"/>
      <c r="AA137" s="9"/>
      <c r="AB137" s="9"/>
    </row>
    <row r="138" spans="1:28">
      <c r="A138" s="9"/>
      <c r="B138" s="13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4"/>
      <c r="AA138" s="9"/>
      <c r="AB138" s="9"/>
    </row>
    <row r="139" spans="1:28">
      <c r="A139" s="9"/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4"/>
      <c r="AA139" s="9"/>
      <c r="AB139" s="9"/>
    </row>
    <row r="140" spans="1:28">
      <c r="A140" s="9"/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4"/>
      <c r="AA140" s="9"/>
      <c r="AB140" s="9"/>
    </row>
    <row r="141" spans="1:28">
      <c r="A141" s="9"/>
      <c r="B141" s="13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4"/>
      <c r="AA141" s="9"/>
      <c r="AB141" s="9"/>
    </row>
    <row r="142" spans="1:28">
      <c r="A142" s="9"/>
      <c r="B142" s="1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4"/>
      <c r="AA142" s="9"/>
      <c r="AB142" s="9"/>
    </row>
    <row r="143" spans="1:28">
      <c r="A143" s="9"/>
      <c r="B143" s="1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4"/>
      <c r="AA143" s="9"/>
      <c r="AB143" s="9"/>
    </row>
    <row r="144" spans="1:28" ht="15.75" thickBot="1">
      <c r="A144" s="9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30"/>
      <c r="AA144" s="9"/>
      <c r="AB144" s="9"/>
    </row>
    <row r="145" spans="1:29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>
      <c r="B148" s="9"/>
      <c r="AA148" s="9"/>
      <c r="AB148" s="9"/>
      <c r="AC148" s="9"/>
    </row>
    <row r="149" spans="1:29">
      <c r="B149" s="9"/>
    </row>
    <row r="150" spans="1:29">
      <c r="B150" s="9"/>
    </row>
    <row r="151" spans="1:29">
      <c r="B151" s="9"/>
    </row>
    <row r="152" spans="1:29">
      <c r="B152" s="9"/>
    </row>
    <row r="153" spans="1:29">
      <c r="B153" s="9"/>
    </row>
    <row r="154" spans="1:29">
      <c r="B154" s="9"/>
    </row>
  </sheetData>
  <sheetProtection algorithmName="SHA-512" hashValue="7Ap28zOfD3azI2m4Oq5zxklMWbY0blPpiN6VPSfgmQeKb/Q5CqSHTFYGb5xrzkzzHNPpehVkWjtM0KJ7YMzEgA==" saltValue="j2R5zWs91YZ0puxs01pd9A==" spinCount="100000" sheet="1" objects="1" scenarios="1"/>
  <mergeCells count="15">
    <mergeCell ref="G3:T3"/>
    <mergeCell ref="B5:Z6"/>
    <mergeCell ref="P8:R9"/>
    <mergeCell ref="S8:S9"/>
    <mergeCell ref="G8:M9"/>
    <mergeCell ref="G52:T52"/>
    <mergeCell ref="G104:T104"/>
    <mergeCell ref="P10:T11"/>
    <mergeCell ref="O15:Z16"/>
    <mergeCell ref="O33:Z34"/>
    <mergeCell ref="Q12:S13"/>
    <mergeCell ref="B15:M16"/>
    <mergeCell ref="G10:M11"/>
    <mergeCell ref="G12:M13"/>
    <mergeCell ref="B33:M3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9278-ED59-4413-AFB3-252C582BD375}">
  <sheetPr codeName="Sheet4"/>
  <dimension ref="A1:J12"/>
  <sheetViews>
    <sheetView workbookViewId="0">
      <selection activeCell="G3" sqref="G3:T3"/>
    </sheetView>
  </sheetViews>
  <sheetFormatPr defaultRowHeight="15"/>
  <cols>
    <col min="1" max="1" width="17.28515625" bestFit="1" customWidth="1"/>
    <col min="2" max="2" width="11.5703125" bestFit="1" customWidth="1"/>
    <col min="3" max="3" width="23" bestFit="1" customWidth="1"/>
    <col min="4" max="5" width="24.28515625" bestFit="1" customWidth="1"/>
    <col min="6" max="6" width="29.28515625" bestFit="1" customWidth="1"/>
    <col min="10" max="10" width="14.5703125" bestFit="1" customWidth="1"/>
  </cols>
  <sheetData>
    <row r="1" spans="1:10">
      <c r="A1" s="2" t="s">
        <v>80</v>
      </c>
      <c r="B1" t="s">
        <v>81</v>
      </c>
      <c r="C1" t="s">
        <v>82</v>
      </c>
      <c r="D1" t="s">
        <v>83</v>
      </c>
    </row>
    <row r="2" spans="1:10">
      <c r="A2" t="s">
        <v>84</v>
      </c>
      <c r="B2" s="6">
        <f>Inputs!S30</f>
        <v>0</v>
      </c>
      <c r="C2" s="6">
        <v>0</v>
      </c>
      <c r="D2">
        <v>0</v>
      </c>
    </row>
    <row r="3" spans="1:10">
      <c r="A3" t="s">
        <v>85</v>
      </c>
      <c r="B3" s="6">
        <f>Inputs!S24</f>
        <v>0</v>
      </c>
      <c r="C3" s="6">
        <f>ROUND(SUM('Sankey Info'!B12,'Sankey Info'!B13),-2)</f>
        <v>0</v>
      </c>
      <c r="D3">
        <f>ROUND(SUM('Sankey Info'!P13:P15),-2)</f>
        <v>0</v>
      </c>
    </row>
    <row r="5" spans="1:10">
      <c r="A5" s="2" t="s">
        <v>86</v>
      </c>
      <c r="B5" t="s">
        <v>81</v>
      </c>
      <c r="C5" t="s">
        <v>82</v>
      </c>
      <c r="D5" t="s">
        <v>83</v>
      </c>
      <c r="F5" s="4" t="s">
        <v>87</v>
      </c>
    </row>
    <row r="6" spans="1:10">
      <c r="A6" t="s">
        <v>84</v>
      </c>
      <c r="B6" s="7">
        <f>ROUND(IF(Options!A1=Inputs!F12, 'Decarb graph data'!B2*'Decarb graph data'!G9, 'Decarb graph data'!B2*'Decarb graph data'!G7), -2)</f>
        <v>0</v>
      </c>
      <c r="C6" s="7">
        <v>0</v>
      </c>
      <c r="D6" s="7">
        <f>ROUND(IF(Options!A1=Inputs!F12, D2*'Decarb graph data'!G9, D2*'Decarb graph data'!G7), -3)</f>
        <v>0</v>
      </c>
      <c r="F6" t="s">
        <v>88</v>
      </c>
      <c r="G6">
        <v>2.97</v>
      </c>
      <c r="H6" s="2" t="s">
        <v>89</v>
      </c>
      <c r="J6" t="s">
        <v>90</v>
      </c>
    </row>
    <row r="7" spans="1:10">
      <c r="A7" t="s">
        <v>85</v>
      </c>
      <c r="B7" s="7">
        <f>ROUND(B3*G8, -2)</f>
        <v>0</v>
      </c>
      <c r="C7" s="7">
        <f>ROUND(C3*G8,-2)</f>
        <v>0</v>
      </c>
      <c r="D7" s="7">
        <f>ROUND(D3*G8, -2)</f>
        <v>0</v>
      </c>
      <c r="F7" t="s">
        <v>91</v>
      </c>
      <c r="G7">
        <v>0.19500000000000001</v>
      </c>
      <c r="H7" t="s">
        <v>53</v>
      </c>
      <c r="J7">
        <f>1/12.8</f>
        <v>7.8125E-2</v>
      </c>
    </row>
    <row r="8" spans="1:10">
      <c r="B8" s="7">
        <f>SUM(B6:B7)</f>
        <v>0</v>
      </c>
      <c r="C8" s="7">
        <f>SUM(C6:C7)</f>
        <v>0</v>
      </c>
      <c r="F8" t="s">
        <v>85</v>
      </c>
      <c r="G8">
        <v>7.2900000000000006E-2</v>
      </c>
      <c r="H8" t="s">
        <v>53</v>
      </c>
    </row>
    <row r="9" spans="1:10">
      <c r="A9" s="2" t="s">
        <v>92</v>
      </c>
      <c r="B9" t="s">
        <v>81</v>
      </c>
      <c r="C9" t="s">
        <v>82</v>
      </c>
      <c r="F9" t="s">
        <v>88</v>
      </c>
      <c r="G9">
        <f>G6*J7</f>
        <v>0.23203125000000002</v>
      </c>
      <c r="H9" t="s">
        <v>53</v>
      </c>
    </row>
    <row r="10" spans="1:10">
      <c r="A10" t="s">
        <v>84</v>
      </c>
      <c r="B10" s="59" t="e">
        <f>ROUND(B2*(Inputs!S31/Inputs!S29),-2)</f>
        <v>#DIV/0!</v>
      </c>
      <c r="C10" s="57" t="e">
        <f>C2*Inputs!S31/Inputs!S29</f>
        <v>#DIV/0!</v>
      </c>
    </row>
    <row r="11" spans="1:10">
      <c r="A11" t="s">
        <v>85</v>
      </c>
      <c r="B11" s="58" t="e">
        <f>ROUND(Inputs!S25/Inputs!S24*'Decarb graph data'!B3,-2)</f>
        <v>#DIV/0!</v>
      </c>
      <c r="C11" s="58" t="e">
        <f>ROUND(C3*Inputs!S25/Inputs!S24,-2)</f>
        <v>#DIV/0!</v>
      </c>
    </row>
    <row r="12" spans="1:10">
      <c r="B12" s="58" t="e">
        <f>SUM(B10:B11)</f>
        <v>#DIV/0!</v>
      </c>
      <c r="C12" s="64" t="e">
        <f>SUM(C10:C11)</f>
        <v>#DIV/0!</v>
      </c>
    </row>
  </sheetData>
  <sheetProtection algorithmName="SHA-512" hashValue="1Zxx0g9Yk40PLMrAhBrkSxInEQ4jsAMqSsyKgXIKGzrNdU0hjEHzeBgTiR9Hg0GMh70Gy/uKVWHzIg5nC9hTAg==" saltValue="8N7yOFcKqVMpCpGbupoUQQ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AA72-6BEB-4E08-8F85-601399B19E4F}">
  <sheetPr codeName="Sheet5"/>
  <dimension ref="A1:Q23"/>
  <sheetViews>
    <sheetView workbookViewId="0">
      <selection activeCell="G3" sqref="G3:T3"/>
    </sheetView>
  </sheetViews>
  <sheetFormatPr defaultRowHeight="15"/>
  <cols>
    <col min="1" max="1" width="26.42578125" bestFit="1" customWidth="1"/>
    <col min="2" max="2" width="13.28515625" bestFit="1" customWidth="1"/>
    <col min="3" max="3" width="14.28515625" bestFit="1" customWidth="1"/>
    <col min="5" max="5" width="15" bestFit="1" customWidth="1"/>
    <col min="8" max="8" width="19.28515625" bestFit="1" customWidth="1"/>
    <col min="11" max="11" width="15.28515625" bestFit="1" customWidth="1"/>
    <col min="15" max="15" width="20.140625" bestFit="1" customWidth="1"/>
    <col min="16" max="16" width="13.28515625" bestFit="1" customWidth="1"/>
  </cols>
  <sheetData>
    <row r="1" spans="1:17">
      <c r="A1" t="s">
        <v>93</v>
      </c>
      <c r="B1" s="79" t="str">
        <f>TEXT(C1,"_-* #,##0_-")&amp;$F$7</f>
        <v xml:space="preserve"> 0  kWh</v>
      </c>
      <c r="C1" s="80">
        <f>ROUND(($F$2*Inputs!$S$30),0)</f>
        <v>0</v>
      </c>
      <c r="E1" s="2" t="s">
        <v>94</v>
      </c>
      <c r="H1" s="2" t="s">
        <v>95</v>
      </c>
      <c r="K1" s="166"/>
      <c r="L1" s="166"/>
      <c r="O1" s="2" t="s">
        <v>96</v>
      </c>
    </row>
    <row r="2" spans="1:17">
      <c r="A2" t="s">
        <v>97</v>
      </c>
      <c r="B2" s="79" t="str">
        <f t="shared" ref="B2:B9" si="0">TEXT(C2,"_-* #,##0_-")&amp;$F$7</f>
        <v xml:space="preserve"> 0  kWh</v>
      </c>
      <c r="C2" s="80">
        <f>ROUND(($F$3*Inputs!S30),0)</f>
        <v>0</v>
      </c>
      <c r="E2" t="s">
        <v>98</v>
      </c>
      <c r="F2" s="1">
        <v>0.95</v>
      </c>
      <c r="H2" t="s">
        <v>99</v>
      </c>
      <c r="I2" s="3">
        <v>0.3</v>
      </c>
      <c r="L2" s="3"/>
      <c r="O2" t="s">
        <v>100</v>
      </c>
      <c r="P2" s="80">
        <f>ROUND(0.8*Inputs!S30, 0)</f>
        <v>0</v>
      </c>
      <c r="Q2" t="str">
        <f t="shared" ref="Q2:Q12" si="1">TEXT(P2,"_-* #,##0_-")&amp;$F$7</f>
        <v xml:space="preserve"> 0  kWh</v>
      </c>
    </row>
    <row r="3" spans="1:17">
      <c r="A3" t="s">
        <v>85</v>
      </c>
      <c r="B3" s="79" t="str">
        <f t="shared" si="0"/>
        <v xml:space="preserve"> 0  kWh</v>
      </c>
      <c r="C3" s="80">
        <f>ROUND((Inputs!$S$24),0)</f>
        <v>0</v>
      </c>
      <c r="E3" t="s">
        <v>101</v>
      </c>
      <c r="F3" s="1">
        <v>0.05</v>
      </c>
      <c r="H3" t="s">
        <v>102</v>
      </c>
      <c r="I3" s="3">
        <v>0.6</v>
      </c>
      <c r="L3" s="3"/>
      <c r="O3" t="s">
        <v>103</v>
      </c>
      <c r="P3" s="80">
        <f>ROUND(0.2*Inputs!S30,0)</f>
        <v>0</v>
      </c>
      <c r="Q3" t="str">
        <f t="shared" si="1"/>
        <v xml:space="preserve"> 0  kWh</v>
      </c>
    </row>
    <row r="4" spans="1:17">
      <c r="A4" t="s">
        <v>104</v>
      </c>
      <c r="B4" s="79" t="str">
        <f t="shared" si="0"/>
        <v xml:space="preserve"> 0  kWh</v>
      </c>
      <c r="C4" s="80">
        <f>ROUND(($F$5*$F$2*Inputs!$S$30),0)</f>
        <v>0</v>
      </c>
      <c r="E4" t="s">
        <v>105</v>
      </c>
      <c r="F4" s="1">
        <v>0.85</v>
      </c>
      <c r="H4" t="s">
        <v>106</v>
      </c>
      <c r="I4" s="3">
        <v>0.1</v>
      </c>
      <c r="L4" s="3"/>
      <c r="O4" t="s">
        <v>104</v>
      </c>
      <c r="P4" s="80">
        <f>ROUND($P$2/0.85*0.15,0)</f>
        <v>0</v>
      </c>
      <c r="Q4" t="str">
        <f t="shared" si="1"/>
        <v xml:space="preserve"> 0  kWh</v>
      </c>
    </row>
    <row r="5" spans="1:17">
      <c r="A5" t="s">
        <v>107</v>
      </c>
      <c r="B5" s="79" t="str">
        <f t="shared" si="0"/>
        <v xml:space="preserve"> 0  kWh</v>
      </c>
      <c r="C5" s="80">
        <f>ROUND($F$5*$F$3*Inputs!$S$30,0)</f>
        <v>0</v>
      </c>
      <c r="E5" t="s">
        <v>108</v>
      </c>
      <c r="F5" s="3">
        <v>0.15</v>
      </c>
      <c r="O5" t="s">
        <v>85</v>
      </c>
      <c r="P5" s="80">
        <f>ROUND(Inputs!S24,0)</f>
        <v>0</v>
      </c>
      <c r="Q5" t="str">
        <f t="shared" si="1"/>
        <v xml:space="preserve"> 0  kWh</v>
      </c>
    </row>
    <row r="6" spans="1:17">
      <c r="A6" t="s">
        <v>101</v>
      </c>
      <c r="B6" s="79" t="str">
        <f t="shared" si="0"/>
        <v xml:space="preserve"> 0  kWh</v>
      </c>
      <c r="C6" s="80">
        <f>ROUND($F$4*$F$3*Inputs!$S$30,0)</f>
        <v>0</v>
      </c>
      <c r="O6" t="s">
        <v>107</v>
      </c>
      <c r="P6" s="80">
        <f>ROUND(P3/0.85*0.15,0)</f>
        <v>0</v>
      </c>
      <c r="Q6" t="str">
        <f t="shared" si="1"/>
        <v xml:space="preserve"> 0  kWh</v>
      </c>
    </row>
    <row r="7" spans="1:17">
      <c r="A7" t="s">
        <v>99</v>
      </c>
      <c r="B7" s="79" t="str">
        <f t="shared" si="0"/>
        <v xml:space="preserve"> 0  kWh</v>
      </c>
      <c r="C7" s="80">
        <f>ROUND(Inputs!$S$30*'Sankey Info'!$F$2*'Sankey Info'!$F$4*'Sankey Info'!$I$2,0)</f>
        <v>0</v>
      </c>
      <c r="E7" t="s">
        <v>109</v>
      </c>
      <c r="F7" t="s">
        <v>110</v>
      </c>
      <c r="O7" t="s">
        <v>111</v>
      </c>
      <c r="P7" s="80">
        <f>ROUND(P3/0.85,0)</f>
        <v>0</v>
      </c>
      <c r="Q7" t="str">
        <f t="shared" si="1"/>
        <v xml:space="preserve"> 0  kWh</v>
      </c>
    </row>
    <row r="8" spans="1:17">
      <c r="A8" t="s">
        <v>102</v>
      </c>
      <c r="B8" s="79" t="str">
        <f t="shared" si="0"/>
        <v xml:space="preserve"> 0  kWh</v>
      </c>
      <c r="C8" s="80">
        <f>IF(OR(Options!$B$2=Inputs!$E$42, Inputs!$G$43=Options!$B$4), ROUND($F$2*$F$4*$I$3*Inputs!$S$30*(1-'Sankey Info'!$L$2),0), (IF(Options!$B$2=Inputs!$G$43, ROUND($F$2*$F$4*$I$3*Inputs!$S$30*(1-'Sankey Info'!$L$3),0), (IF(Options!$B$2=Inputs!$F$45, ROUND($F$2*$F$4*$I$3*Inputs!$S$30*(1-'Sankey Info'!$L$4),0), (IF(Options!$B$4=Inputs!$G$42, ROUND($F$2*$F$4*$I$3*Inputs!$S$30*(1-'Sankey Info'!$L$2/2),0), IF(Inputs!$G$44=Options!$B$4,ROUND($F$2*$F$4*$I$3*Inputs!$S$30*(1-'Sankey Info'!$L$4),0), ROUND($F$2*$F$4*$I$3*Inputs!$S$30,0)))))))))</f>
        <v>0</v>
      </c>
      <c r="E8" t="s">
        <v>112</v>
      </c>
      <c r="F8" s="5">
        <v>2.5</v>
      </c>
      <c r="O8" t="s">
        <v>113</v>
      </c>
      <c r="P8" s="80">
        <f>ROUND(P2/0.85,0)</f>
        <v>0</v>
      </c>
      <c r="Q8" t="str">
        <f t="shared" si="1"/>
        <v xml:space="preserve"> 0  kWh</v>
      </c>
    </row>
    <row r="9" spans="1:17">
      <c r="A9" t="s">
        <v>114</v>
      </c>
      <c r="B9" s="79" t="str">
        <f t="shared" si="0"/>
        <v xml:space="preserve"> 0  kWh</v>
      </c>
      <c r="C9" s="80">
        <f>ROUND(F2*F4*I4*Inputs!S30,0)</f>
        <v>0</v>
      </c>
      <c r="O9" t="s">
        <v>115</v>
      </c>
      <c r="P9" s="81">
        <f>SUM(P7:P8)</f>
        <v>0</v>
      </c>
      <c r="Q9" t="str">
        <f t="shared" si="1"/>
        <v xml:space="preserve"> 0  kWh</v>
      </c>
    </row>
    <row r="10" spans="1:17">
      <c r="Q10" t="str">
        <f t="shared" si="1"/>
        <v xml:space="preserve"> 0  kWh</v>
      </c>
    </row>
    <row r="11" spans="1:17">
      <c r="A11" s="2" t="s">
        <v>116</v>
      </c>
      <c r="O11" s="2" t="s">
        <v>116</v>
      </c>
      <c r="Q11" t="str">
        <f t="shared" si="1"/>
        <v xml:space="preserve"> 0  kWh</v>
      </c>
    </row>
    <row r="12" spans="1:17">
      <c r="A12" t="s">
        <v>117</v>
      </c>
      <c r="B12" s="80">
        <f>B16/(F2*I3*F8)</f>
        <v>0</v>
      </c>
      <c r="C12" t="str">
        <f>TEXT(B12,"_-* #,##0_-")&amp;$F$7</f>
        <v xml:space="preserve"> 0  kWh</v>
      </c>
      <c r="Q12" t="str">
        <f t="shared" si="1"/>
        <v xml:space="preserve"> 0  kWh</v>
      </c>
    </row>
    <row r="13" spans="1:17">
      <c r="A13" t="s">
        <v>118</v>
      </c>
      <c r="B13" s="80">
        <f>Inputs!S24</f>
        <v>0</v>
      </c>
      <c r="C13" t="str">
        <f t="shared" ref="C13:C17" si="2">TEXT(B13,"_-* #,##0_-")&amp;$F$7</f>
        <v xml:space="preserve"> 0  kWh</v>
      </c>
      <c r="O13" t="s">
        <v>119</v>
      </c>
      <c r="P13" s="80">
        <f>ROUND(P2/F8,0)</f>
        <v>0</v>
      </c>
      <c r="Q13" t="str">
        <f t="shared" ref="Q13:Q19" si="3">TEXT(P13,"_-* #,##0_-")&amp;$F$7</f>
        <v xml:space="preserve"> 0  kWh</v>
      </c>
    </row>
    <row r="14" spans="1:17">
      <c r="A14" t="s">
        <v>101</v>
      </c>
      <c r="B14" s="80">
        <f>B12*F3*F8</f>
        <v>0</v>
      </c>
      <c r="C14" t="str">
        <f t="shared" si="2"/>
        <v xml:space="preserve"> 0  kWh</v>
      </c>
      <c r="O14" t="s">
        <v>101</v>
      </c>
      <c r="P14" s="80">
        <f>ROUND(P3/F8,0)</f>
        <v>0</v>
      </c>
      <c r="Q14" t="str">
        <f t="shared" si="3"/>
        <v xml:space="preserve"> 0  kWh</v>
      </c>
    </row>
    <row r="15" spans="1:17">
      <c r="A15" t="s">
        <v>99</v>
      </c>
      <c r="B15" s="80">
        <f>B12*F2*I2*F8</f>
        <v>0</v>
      </c>
      <c r="C15" t="str">
        <f t="shared" si="2"/>
        <v xml:space="preserve"> 0  kWh</v>
      </c>
      <c r="O15" t="s">
        <v>118</v>
      </c>
      <c r="P15" s="80">
        <f>P5</f>
        <v>0</v>
      </c>
      <c r="Q15" t="str">
        <f t="shared" si="3"/>
        <v xml:space="preserve"> 0  kWh</v>
      </c>
    </row>
    <row r="16" spans="1:17">
      <c r="A16" t="s">
        <v>102</v>
      </c>
      <c r="B16" s="80">
        <f>IF(OR(Options!B2=Inputs!E42,Inputs!G43=Options!B4),Inputs!S30/(F8/F4)*F2*I3*F8*(1-'Sankey Info'!L2),(IF(Options!B2=Inputs!G43,Inputs!S30/(F8/F4)*F2*I3*F8*(1-'Sankey Info'!L3),(IF(Options!B2=Inputs!F45,Inputs!S30/(F8/F4)*F2*I3*F8*(1-'Sankey Info'!L4),(IF(Options!B4=Inputs!G42,Inputs!S30/(F8/F4)*F2*I3*F8*(1-'Sankey Info'!L2/2),IF(Inputs!G44=Options!B4,Inputs!S30/(F8/F4)*F2*I3*F8*(1-'Sankey Info'!L4),Inputs!S30/(F8/F4)*F2*I3*F8))))))))</f>
        <v>0</v>
      </c>
      <c r="C16" t="str">
        <f t="shared" si="2"/>
        <v xml:space="preserve"> 0  kWh</v>
      </c>
      <c r="Q16" t="str">
        <f t="shared" si="3"/>
        <v xml:space="preserve"> 0  kWh</v>
      </c>
    </row>
    <row r="17" spans="1:17">
      <c r="A17" t="s">
        <v>114</v>
      </c>
      <c r="B17" s="80">
        <f>B12*F2*I4*F8</f>
        <v>0</v>
      </c>
      <c r="C17" t="str">
        <f t="shared" si="2"/>
        <v xml:space="preserve"> 0  kWh</v>
      </c>
      <c r="O17">
        <f>SUM(P5,P8,P7)</f>
        <v>0</v>
      </c>
      <c r="Q17" t="str">
        <f t="shared" si="3"/>
        <v xml:space="preserve"> 0  kWh</v>
      </c>
    </row>
    <row r="18" spans="1:17">
      <c r="Q18" t="str">
        <f t="shared" si="3"/>
        <v xml:space="preserve"> 0  kWh</v>
      </c>
    </row>
    <row r="19" spans="1:17">
      <c r="B19">
        <f>SUM(B14:B17)</f>
        <v>0</v>
      </c>
      <c r="Q19" t="str">
        <f t="shared" si="3"/>
        <v xml:space="preserve"> 0  kWh</v>
      </c>
    </row>
    <row r="20" spans="1:17">
      <c r="B20">
        <f>B19/2.5</f>
        <v>0</v>
      </c>
      <c r="O20" t="s">
        <v>120</v>
      </c>
      <c r="P20" s="81">
        <f>SUM(P13:P14)</f>
        <v>0</v>
      </c>
      <c r="Q20" t="str">
        <f>TEXT(P20,"_-* #,##0_-")&amp;$F$7</f>
        <v xml:space="preserve"> 0  kWh</v>
      </c>
    </row>
    <row r="23" spans="1:17">
      <c r="O23" s="82"/>
    </row>
  </sheetData>
  <sheetProtection algorithmName="SHA-512" hashValue="b0m8LgbmnLW8PTRadEbiJiXsAbPyZO4l9RNnVKS1cvCXbjbtQvz7rjIwASNoMp+UGG7dnP4YRm287Px0HiaffA==" saltValue="UjrVX3W7mwztRJHtuoStZw==" spinCount="100000" sheet="1" objects="1" scenarios="1"/>
  <mergeCells count="1">
    <mergeCell ref="K1:L1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A8BA-B09B-490C-A31F-E5702CBA063B}">
  <sheetPr codeName="Sheet6"/>
  <dimension ref="A1:J18"/>
  <sheetViews>
    <sheetView workbookViewId="0">
      <selection activeCell="J35" sqref="J35"/>
    </sheetView>
  </sheetViews>
  <sheetFormatPr defaultRowHeight="15"/>
  <cols>
    <col min="1" max="1" width="24.85546875" bestFit="1" customWidth="1"/>
  </cols>
  <sheetData>
    <row r="1" spans="1:10">
      <c r="A1" t="s">
        <v>121</v>
      </c>
      <c r="B1" t="s">
        <v>63</v>
      </c>
      <c r="C1" t="s">
        <v>122</v>
      </c>
      <c r="D1" t="s">
        <v>123</v>
      </c>
      <c r="E1" t="s">
        <v>124</v>
      </c>
      <c r="F1" t="s">
        <v>125</v>
      </c>
      <c r="G1" t="s">
        <v>126</v>
      </c>
      <c r="J1" t="s">
        <v>127</v>
      </c>
    </row>
    <row r="2" spans="1:10">
      <c r="A2" t="s">
        <v>128</v>
      </c>
      <c r="B2" t="s">
        <v>129</v>
      </c>
      <c r="C2" t="s">
        <v>59</v>
      </c>
      <c r="D2" t="s">
        <v>59</v>
      </c>
      <c r="E2" t="s">
        <v>130</v>
      </c>
      <c r="F2">
        <v>25</v>
      </c>
      <c r="G2" t="s">
        <v>131</v>
      </c>
      <c r="J2" t="s">
        <v>132</v>
      </c>
    </row>
    <row r="3" spans="1:10">
      <c r="B3" t="s">
        <v>133</v>
      </c>
      <c r="C3" t="s">
        <v>53</v>
      </c>
      <c r="F3">
        <v>26</v>
      </c>
      <c r="G3" t="s">
        <v>134</v>
      </c>
      <c r="J3" t="s">
        <v>135</v>
      </c>
    </row>
    <row r="4" spans="1:10">
      <c r="B4" t="s">
        <v>136</v>
      </c>
      <c r="F4">
        <v>27</v>
      </c>
      <c r="G4" t="s">
        <v>137</v>
      </c>
      <c r="J4" t="s">
        <v>138</v>
      </c>
    </row>
    <row r="5" spans="1:10">
      <c r="F5">
        <v>28</v>
      </c>
      <c r="G5" t="s">
        <v>139</v>
      </c>
      <c r="J5" t="s">
        <v>140</v>
      </c>
    </row>
    <row r="6" spans="1:10">
      <c r="F6">
        <v>29</v>
      </c>
      <c r="G6" t="s">
        <v>141</v>
      </c>
      <c r="J6" t="s">
        <v>142</v>
      </c>
    </row>
    <row r="7" spans="1:10">
      <c r="F7">
        <v>30</v>
      </c>
      <c r="G7" t="s">
        <v>143</v>
      </c>
      <c r="J7" t="s">
        <v>144</v>
      </c>
    </row>
    <row r="8" spans="1:10">
      <c r="F8">
        <v>31</v>
      </c>
      <c r="G8" t="s">
        <v>145</v>
      </c>
      <c r="J8" t="s">
        <v>146</v>
      </c>
    </row>
    <row r="9" spans="1:10">
      <c r="F9">
        <v>32</v>
      </c>
      <c r="G9" t="s">
        <v>147</v>
      </c>
      <c r="J9" t="s">
        <v>148</v>
      </c>
    </row>
    <row r="10" spans="1:10">
      <c r="F10">
        <v>33</v>
      </c>
      <c r="G10" t="s">
        <v>149</v>
      </c>
      <c r="J10" t="s">
        <v>150</v>
      </c>
    </row>
    <row r="11" spans="1:10">
      <c r="F11">
        <v>34</v>
      </c>
      <c r="G11" t="s">
        <v>151</v>
      </c>
      <c r="J11" t="s">
        <v>152</v>
      </c>
    </row>
    <row r="12" spans="1:10">
      <c r="F12">
        <v>35</v>
      </c>
      <c r="G12" t="s">
        <v>153</v>
      </c>
      <c r="J12" t="s">
        <v>154</v>
      </c>
    </row>
    <row r="13" spans="1:10">
      <c r="F13">
        <v>36</v>
      </c>
      <c r="J13" t="s">
        <v>155</v>
      </c>
    </row>
    <row r="14" spans="1:10">
      <c r="F14">
        <v>37</v>
      </c>
      <c r="J14" t="s">
        <v>156</v>
      </c>
    </row>
    <row r="15" spans="1:10">
      <c r="F15">
        <v>38</v>
      </c>
      <c r="J15" t="s">
        <v>157</v>
      </c>
    </row>
    <row r="16" spans="1:10">
      <c r="F16">
        <v>39</v>
      </c>
      <c r="J16" t="s">
        <v>158</v>
      </c>
    </row>
    <row r="17" spans="6:10">
      <c r="F17">
        <v>40</v>
      </c>
      <c r="J17" t="s">
        <v>159</v>
      </c>
    </row>
    <row r="18" spans="6:10">
      <c r="F18" t="s">
        <v>160</v>
      </c>
      <c r="J18" t="s">
        <v>161</v>
      </c>
    </row>
  </sheetData>
  <sheetProtection algorithmName="SHA-512" hashValue="hT5hHAOgP9kcX3h0K1FB/TH0w14MlmvKwWDWzCnJuCRQBjgFsZhhkZNH7Dw3Extt3/jfkIxZB9/uanY+deqeMQ==" saltValue="GbMT9Yc3wa3XlW67PjFahA==" spinCount="100000" sheet="1" objects="1" scenarios="1"/>
  <phoneticPr fontId="4" type="noConversion"/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2624b3-cffc-481c-adb1-2d25bc83b1e4" xsi:nil="true"/>
    <lcf76f155ced4ddcb4097134ff3c332f xmlns="903c0cc6-b165-4e6c-b7f3-b1d05ba0ddc1">
      <Terms xmlns="http://schemas.microsoft.com/office/infopath/2007/PartnerControls"/>
    </lcf76f155ced4ddcb4097134ff3c332f>
    <g8fd85cd35464210baa823c6298a2c0b xmlns="903c0cc6-b165-4e6c-b7f3-b1d05ba0ddc1">
      <Terms xmlns="http://schemas.microsoft.com/office/infopath/2007/PartnerControls"/>
    </g8fd85cd35464210baa823c6298a2c0b>
    <zLegacy xmlns="acb26242-dc21-4420-965a-f5c1d8109808" xsi:nil="true"/>
    <Case xmlns="542624b3-cffc-481c-adb1-2d25bc83b1e4" xsi:nil="true"/>
    <Subactivity xmlns="4f9c820c-e7e2-444d-97ee-45f2b3485c1d" xsi:nil="true"/>
    <PRADateDisposal xmlns="4f9c820c-e7e2-444d-97ee-45f2b3485c1d" xsi:nil="true"/>
    <BusinessValue xmlns="4f9c820c-e7e2-444d-97ee-45f2b3485c1d" xsi:nil="true"/>
    <SecurityClassification xmlns="15ffb055-6eb4-45a1-bc20-bf2ac0d420da" xsi:nil="true"/>
    <PartnerType xmlns="acb26242-dc21-4420-965a-f5c1d8109808" xsi:nil="true"/>
    <SetLabel xmlns="903c0cc6-b165-4e6c-b7f3-b1d05ba0ddc1">D03M</SetLabel>
    <PRADate3 xmlns="4f9c820c-e7e2-444d-97ee-45f2b3485c1d" xsi:nil="true"/>
    <PRAText5 xmlns="4f9c820c-e7e2-444d-97ee-45f2b3485c1d" xsi:nil="true"/>
    <Level2 xmlns="c91a514c-9034-4fa3-897a-8352025b26ed">NA</Level2>
    <CategoryValue xmlns="903c0cc6-b165-4e6c-b7f3-b1d05ba0ddc1" xsi:nil="true"/>
    <Activity xmlns="4f9c820c-e7e2-444d-97ee-45f2b3485c1d" xsi:nil="true"/>
    <AggregationStatus xmlns="4f9c820c-e7e2-444d-97ee-45f2b3485c1d">Normal</AggregationStatus>
    <PRADate2 xmlns="4f9c820c-e7e2-444d-97ee-45f2b3485c1d" xsi:nil="true"/>
    <e3343728b5c74b3d8fb6c70eb949629a xmlns="903c0cc6-b165-4e6c-b7f3-b1d05ba0ddc1">
      <Terms xmlns="http://schemas.microsoft.com/office/infopath/2007/PartnerControls"/>
    </e3343728b5c74b3d8fb6c70eb949629a>
    <PRAText1 xmlns="4f9c820c-e7e2-444d-97ee-45f2b3485c1d" xsi:nil="true"/>
    <PRAText4 xmlns="4f9c820c-e7e2-444d-97ee-45f2b3485c1d" xsi:nil="true"/>
    <Level3 xmlns="c91a514c-9034-4fa3-897a-8352025b26ed" xsi:nil="true"/>
    <zMigrationID xmlns="acb26242-dc21-4420-965a-f5c1d8109808" xsi:nil="true"/>
    <Team xmlns="c91a514c-9034-4fa3-897a-8352025b26ed">Marketing and Communications</Team>
    <zLegacyJSON xmlns="acb26242-dc21-4420-965a-f5c1d8109808" xsi:nil="true"/>
    <Project xmlns="4f9c820c-e7e2-444d-97ee-45f2b3485c1d">NA</Project>
    <RecordID xmlns="acb26242-dc21-4420-965a-f5c1d8109808" xsi:nil="true"/>
    <ClassDesc xmlns="903c0cc6-b165-4e6c-b7f3-b1d05ba0ddc1" xsi:nil="true"/>
    <TargetAudience xmlns="903c0cc6-b165-4e6c-b7f3-b1d05ba0ddc1">Internal</TargetAudience>
    <CategoryName xmlns="903c0cc6-b165-4e6c-b7f3-b1d05ba0ddc1" xsi:nil="true"/>
    <ILDate xmlns="903c0cc6-b165-4e6c-b7f3-b1d05ba0ddc1" xsi:nil="true"/>
    <KeyWords xmlns="98f2f7be-73e7-415b-92fa-448d47a74512" xsi:nil="true"/>
    <FunctionGroup xmlns="4f9c820c-e7e2-444d-97ee-45f2b3485c1d">Sport New Zealand</FunctionGroup>
    <Function xmlns="4f9c820c-e7e2-444d-97ee-45f2b3485c1d">Marketing and Communications</Function>
    <fbbc46e6080f4043b8eb3439e6385fb0 xmlns="903c0cc6-b165-4e6c-b7f3-b1d05ba0ddc1">
      <Terms xmlns="http://schemas.microsoft.com/office/infopath/2007/PartnerControls"/>
    </fbbc46e6080f4043b8eb3439e6385fb0>
    <Channel xmlns="c91a514c-9034-4fa3-897a-8352025b26ed">NA</Channel>
    <RelatedPeople xmlns="4f9c820c-e7e2-444d-97ee-45f2b3485c1d">
      <UserInfo>
        <DisplayName/>
        <AccountId xsi:nil="true"/>
        <AccountType/>
      </UserInfo>
    </RelatedPeople>
    <AggregationNarrative xmlns="725c79e5-42ce-4aa0-ac78-b6418001f0d2" xsi:nil="true"/>
    <PRAType xmlns="4f9c820c-e7e2-444d-97ee-45f2b3485c1d">Doc</PRAType>
    <PRADate1 xmlns="4f9c820c-e7e2-444d-97ee-45f2b3485c1d" xsi:nil="true"/>
    <DocumentType xmlns="4f9c820c-e7e2-444d-97ee-45f2b3485c1d" xsi:nil="true"/>
    <FinancialYear xmlns="acb26242-dc21-4420-965a-f5c1d8109808">2025-2026</FinancialYear>
    <PRAText3 xmlns="4f9c820c-e7e2-444d-97ee-45f2b3485c1d" xsi:nil="true"/>
    <Class xmlns="903c0cc6-b165-4e6c-b7f3-b1d05ba0ddc1">TESTCLASS</Class>
    <Year xmlns="c91a514c-9034-4fa3-897a-8352025b26ed">2026</Year>
    <ReadOnlyStatus xmlns="903c0cc6-b165-4e6c-b7f3-b1d05ba0ddc1">Open</ReadOnlyStatus>
    <Subactivityy xmlns="903c0cc6-b165-4e6c-b7f3-b1d05ba0ddc1" xsi:nil="true"/>
    <Narrative xmlns="4f9c820c-e7e2-444d-97ee-45f2b3485c1d" xsi:nil="true"/>
    <PRADateTrigger xmlns="4f9c820c-e7e2-444d-97ee-45f2b3485c1d" xsi:nil="true"/>
    <PRAText2 xmlns="4f9c820c-e7e2-444d-97ee-45f2b3485c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680B73ADECCBA544999348A4E830AA5E002AFBB36D4B976E4FBE2D3A4269CBA799" ma:contentTypeVersion="243" ma:contentTypeDescription="Create a new document." ma:contentTypeScope="" ma:versionID="fb40d040fcc699734df97e4983301d6a">
  <xsd:schema xmlns:xsd="http://www.w3.org/2001/XMLSchema" xmlns:xs="http://www.w3.org/2001/XMLSchema" xmlns:p="http://schemas.microsoft.com/office/2006/metadata/properties" xmlns:ns2="903c0cc6-b165-4e6c-b7f3-b1d05ba0ddc1" xmlns:ns3="542624b3-cffc-481c-adb1-2d25bc83b1e4" xmlns:ns4="4f9c820c-e7e2-444d-97ee-45f2b3485c1d" xmlns:ns5="acb26242-dc21-4420-965a-f5c1d8109808" xmlns:ns6="c91a514c-9034-4fa3-897a-8352025b26ed" xmlns:ns7="98f2f7be-73e7-415b-92fa-448d47a74512" xmlns:ns8="725c79e5-42ce-4aa0-ac78-b6418001f0d2" xmlns:ns9="15ffb055-6eb4-45a1-bc20-bf2ac0d420da" targetNamespace="http://schemas.microsoft.com/office/2006/metadata/properties" ma:root="true" ma:fieldsID="cf45dd50ffd5d1bfc01d9de3adf4a2b5" ns2:_="" ns3:_="" ns4:_="" ns5:_="" ns6:_="" ns7:_="" ns8:_="" ns9:_="">
    <xsd:import namespace="903c0cc6-b165-4e6c-b7f3-b1d05ba0ddc1"/>
    <xsd:import namespace="542624b3-cffc-481c-adb1-2d25bc83b1e4"/>
    <xsd:import namespace="4f9c820c-e7e2-444d-97ee-45f2b3485c1d"/>
    <xsd:import namespace="acb26242-dc21-4420-965a-f5c1d8109808"/>
    <xsd:import namespace="c91a514c-9034-4fa3-897a-8352025b26ed"/>
    <xsd:import namespace="98f2f7be-73e7-415b-92fa-448d47a74512"/>
    <xsd:import namespace="725c79e5-42ce-4aa0-ac78-b6418001f0d2"/>
    <xsd:import namespace="15ffb055-6eb4-45a1-bc20-bf2ac0d420da"/>
    <xsd:element name="properties">
      <xsd:complexType>
        <xsd:sequence>
          <xsd:element name="documentManagement">
            <xsd:complexType>
              <xsd:all>
                <xsd:element ref="ns2:g8fd85cd35464210baa823c6298a2c0b" minOccurs="0"/>
                <xsd:element ref="ns3:TaxCatchAll" minOccurs="0"/>
                <xsd:element ref="ns2:e3343728b5c74b3d8fb6c70eb949629a" minOccurs="0"/>
                <xsd:element ref="ns2:fbbc46e6080f4043b8eb3439e6385fb0" minOccurs="0"/>
                <xsd:element ref="ns4:DocumentType" minOccurs="0"/>
                <xsd:element ref="ns5:FinancialYear" minOccurs="0"/>
                <xsd:element ref="ns6:Year" minOccurs="0"/>
                <xsd:element ref="ns7:KeyWords" minOccurs="0"/>
                <xsd:element ref="ns4:Narrative" minOccurs="0"/>
                <xsd:element ref="ns5:zMigrationID" minOccurs="0"/>
                <xsd:element ref="ns5:zLegacy" minOccurs="0"/>
                <xsd:element ref="ns5:zLegacyJSON" minOccurs="0"/>
                <xsd:element ref="ns3:Case" minOccurs="0"/>
                <xsd:element ref="ns4:Subactivity" minOccurs="0"/>
                <xsd:element ref="ns4:FunctionGroup" minOccurs="0"/>
                <xsd:element ref="ns4:Function" minOccurs="0"/>
                <xsd:element ref="ns4:Activity" minOccurs="0"/>
                <xsd:element ref="ns6:Channel" minOccurs="0"/>
                <xsd:element ref="ns6:Team" minOccurs="0"/>
                <xsd:element ref="ns4:PRAType" minOccurs="0"/>
                <xsd:element ref="ns4:PRADate1" minOccurs="0"/>
                <xsd:element ref="ns4:PRADate2" minOccurs="0"/>
                <xsd:element ref="ns4:PRADate3" minOccurs="0"/>
                <xsd:element ref="ns4:PRADateDisposal" minOccurs="0"/>
                <xsd:element ref="ns4:PRADateTrigger" minOccurs="0"/>
                <xsd:element ref="ns4:PRAText1" minOccurs="0"/>
                <xsd:element ref="ns4:PRAText2" minOccurs="0"/>
                <xsd:element ref="ns4:PRAText3" minOccurs="0"/>
                <xsd:element ref="ns4:PRAText4" minOccurs="0"/>
                <xsd:element ref="ns4:PRAText5" minOccurs="0"/>
                <xsd:element ref="ns4:AggregationStatus" minOccurs="0"/>
                <xsd:element ref="ns4:Project" minOccurs="0"/>
                <xsd:element ref="ns4:RelatedPeople" minOccurs="0"/>
                <xsd:element ref="ns8:AggregationNarrative" minOccurs="0"/>
                <xsd:element ref="ns9:SecurityClassification" minOccurs="0"/>
                <xsd:element ref="ns6:Level2" minOccurs="0"/>
                <xsd:element ref="ns6:Level3" minOccurs="0"/>
                <xsd:element ref="ns5:RecordID" minOccurs="0"/>
                <xsd:element ref="ns5:PartnerType" minOccurs="0"/>
                <xsd:element ref="ns4:BusinessValue" minOccurs="0"/>
                <xsd:element ref="ns2:CategoryName" minOccurs="0"/>
                <xsd:element ref="ns2:CategoryValue" minOccurs="0"/>
                <xsd:element ref="ns2:Class" minOccurs="0"/>
                <xsd:element ref="ns2:ClassDesc" minOccurs="0"/>
                <xsd:element ref="ns2:ILDate" minOccurs="0"/>
                <xsd:element ref="ns2:ReadOnlyStatus" minOccurs="0"/>
                <xsd:element ref="ns2:Subactivityy" minOccurs="0"/>
                <xsd:element ref="ns2:TargetAudienc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Set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c0cc6-b165-4e6c-b7f3-b1d05ba0ddc1" elementFormDefault="qualified">
    <xsd:import namespace="http://schemas.microsoft.com/office/2006/documentManagement/types"/>
    <xsd:import namespace="http://schemas.microsoft.com/office/infopath/2007/PartnerControls"/>
    <xsd:element name="g8fd85cd35464210baa823c6298a2c0b" ma:index="8" nillable="true" ma:taxonomy="true" ma:internalName="g8fd85cd35464210baa823c6298a2c0b" ma:taxonomyFieldName="Region" ma:displayName="Region" ma:readOnly="false" ma:default="" ma:fieldId="{08fd85cd-3546-4210-baa8-23c6298a2c0b}" ma:taxonomyMulti="true" ma:sspId="d68587a7-d467-4081-ac26-85ae31d62058" ma:termSetId="3c7aa39d-bcb1-4395-95e9-bdfc8bdf89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3343728b5c74b3d8fb6c70eb949629a" ma:index="10" nillable="true" ma:taxonomy="true" ma:internalName="e3343728b5c74b3d8fb6c70eb949629a" ma:taxonomyFieldName="Sport" ma:displayName="Sporting Organisation" ma:indexed="true" ma:readOnly="false" ma:default="" ma:fieldId="{e3343728-b5c7-4b3d-8fb6-c70eb949629a}" ma:sspId="d68587a7-d467-4081-ac26-85ae31d62058" ma:termSetId="a96e8213-cbf3-4924-bad7-8386f835b4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bc46e6080f4043b8eb3439e6385fb0" ma:index="11" nillable="true" ma:taxonomy="true" ma:internalName="fbbc46e6080f4043b8eb3439e6385fb0" ma:taxonomyFieldName="Entity" ma:displayName="Related Entity" ma:readOnly="false" ma:default="" ma:fieldId="{fbbc46e6-080f-4043-b8eb-3439e6385fb0}" ma:sspId="d68587a7-d467-4081-ac26-85ae31d62058" ma:termSetId="9b085499-f376-44aa-942c-39fff5b57f3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tegoryName" ma:index="51" nillable="true" ma:displayName="Category" ma:format="Dropdown" ma:internalName="CategoryName">
      <xsd:simpleType>
        <xsd:union memberTypes="dms:Text">
          <xsd:simpleType>
            <xsd:restriction base="dms:Choice">
              <xsd:enumeration value="Strategy and Planning"/>
              <xsd:enumeration value="Community Sport"/>
              <xsd:enumeration value="Ministerial Services"/>
              <xsd:enumeration value="Partnerships"/>
              <xsd:enumeration value="Business Capability"/>
              <xsd:enumeration value="Newsletters"/>
              <xsd:enumeration value="Key Projects"/>
              <xsd:enumeration value="Recovery Projects"/>
              <xsd:enumeration value="Conferences and Awards"/>
              <xsd:enumeration value="Events"/>
              <xsd:enumeration value="zArchived"/>
            </xsd:restriction>
          </xsd:simpleType>
        </xsd:union>
      </xsd:simpleType>
    </xsd:element>
    <xsd:element name="CategoryValue" ma:index="52" nillable="true" ma:displayName="Sub Category" ma:format="Dropdown" ma:internalName="CategoryValue" ma:readOnly="false">
      <xsd:simpleType>
        <xsd:restriction base="dms:Choice">
          <xsd:enumeration value="Active NZ"/>
          <xsd:enumeration value="Balance is Better"/>
          <xsd:enumeration value="BoardTalk"/>
          <xsd:enumeration value="Connections Conference"/>
          <xsd:enumeration value="Disability"/>
          <xsd:enumeration value="Governance"/>
          <xsd:enumeration value="Integrity Services"/>
          <xsd:enumeration value="Intelligence"/>
          <xsd:enumeration value="Investment 2020"/>
          <xsd:enumeration value="Leadership"/>
          <xsd:enumeration value="Major Events"/>
          <xsd:enumeration value="NZ Coach"/>
          <xsd:enumeration value="NZ Sport and Recreation Awards"/>
          <xsd:enumeration value="Partner Update"/>
          <xsd:enumeration value="Power of Five"/>
          <xsd:enumeration value="Speeches"/>
          <xsd:enumeration value="Sport Development"/>
          <xsd:enumeration value="Sporting Events Calendar"/>
          <xsd:enumeration value="Woman and Girls"/>
          <xsd:enumeration value="Young People"/>
        </xsd:restriction>
      </xsd:simpleType>
    </xsd:element>
    <xsd:element name="Class" ma:index="53" nillable="true" ma:displayName="Class" ma:default="TESTCLASS" ma:format="Dropdown" ma:hidden="true" ma:internalName="Class">
      <xsd:simpleType>
        <xsd:union memberTypes="dms:Text">
          <xsd:simpleType>
            <xsd:restriction base="dms:Choice">
              <xsd:enumeration value="DEFAULT"/>
              <xsd:enumeration value="TESTCLASS"/>
              <xsd:enumeration value="Changing from People Mangement to Policies and Procedures"/>
              <xsd:enumeration value="Events Management"/>
              <xsd:enumeration value="Activity Management"/>
              <xsd:enumeration value="Strategic Support"/>
              <xsd:enumeration value="World Cups Office Administration activity"/>
              <xsd:enumeration value="SportNZ - Business Improvement"/>
              <xsd:enumeration value="Active Events"/>
            </xsd:restriction>
          </xsd:simpleType>
        </xsd:union>
      </xsd:simpleType>
    </xsd:element>
    <xsd:element name="ClassDesc" ma:index="54" nillable="true" ma:displayName="Description" ma:hidden="true" ma:internalName="ClassDesc" ma:readOnly="false">
      <xsd:simpleType>
        <xsd:restriction base="dms:Text"/>
      </xsd:simpleType>
    </xsd:element>
    <xsd:element name="ILDate" ma:index="55" nillable="true" ma:displayName="Date" ma:format="DateTime" ma:hidden="true" ma:internalName="ILDate" ma:readOnly="false">
      <xsd:simpleType>
        <xsd:restriction base="dms:DateTime"/>
      </xsd:simpleType>
    </xsd:element>
    <xsd:element name="ReadOnlyStatus" ma:index="56" nillable="true" ma:displayName="Read Only Status" ma:default="Open" ma:hidden="true" ma:internalName="ReadOnlyStatus">
      <xsd:simpleType>
        <xsd:union memberTypes="dms:Text">
          <xsd:simpleType>
            <xsd:restriction base="dms:Choice">
              <xsd:enumeration value="Open"/>
              <xsd:enumeration value="Document"/>
              <xsd:enumeration value="Document and Metadata"/>
            </xsd:restriction>
          </xsd:simpleType>
        </xsd:union>
      </xsd:simpleType>
    </xsd:element>
    <xsd:element name="Subactivityy" ma:index="57" nillable="true" ma:displayName="Subactivity" ma:format="Dropdown" ma:internalName="Subactivityy" ma:readOnly="false">
      <xsd:simpleType>
        <xsd:union memberTypes="dms:Text">
          <xsd:simpleType>
            <xsd:restriction base="dms:Choice">
              <xsd:enumeration value="Communications - Sport NZ"/>
            </xsd:restriction>
          </xsd:simpleType>
        </xsd:union>
      </xsd:simpleType>
    </xsd:element>
    <xsd:element name="TargetAudience" ma:index="58" nillable="true" ma:displayName="Target Audience" ma:default="Internal" ma:format="RadioButtons" ma:hidden="true" ma:internalName="TargetAudience">
      <xsd:simpleType>
        <xsd:union memberTypes="dms:Text">
          <xsd:simpleType>
            <xsd:restriction base="dms:Choice">
              <xsd:enumeration value="Internal"/>
              <xsd:enumeration value="External"/>
            </xsd:restriction>
          </xsd:simpleType>
        </xsd:union>
      </xsd:simpleType>
    </xsd:element>
    <xsd:element name="MediaServiceMetadata" ma:index="5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6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6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64" nillable="true" ma:displayName="Tags" ma:internalName="MediaServiceAutoTags" ma:readOnly="true">
      <xsd:simpleType>
        <xsd:restriction base="dms:Text"/>
      </xsd:simpleType>
    </xsd:element>
    <xsd:element name="MediaServiceOCR" ma:index="6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6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0" nillable="true" ma:displayName="Length (seconds)" ma:internalName="MediaLengthInSeconds" ma:readOnly="true">
      <xsd:simpleType>
        <xsd:restriction base="dms:Unknown"/>
      </xsd:simpleType>
    </xsd:element>
    <xsd:element name="MediaServiceLocation" ma:index="7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73" nillable="true" ma:taxonomy="true" ma:internalName="lcf76f155ced4ddcb4097134ff3c332f" ma:taxonomyFieldName="MediaServiceImageTags" ma:displayName="Image Tags" ma:readOnly="false" ma:fieldId="{5cf76f15-5ced-4ddc-b409-7134ff3c332f}" ma:taxonomyMulti="true" ma:sspId="d68587a7-d467-4081-ac26-85ae31d620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7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76" nillable="true" ma:displayName="MediaServiceBillingMetadata" ma:hidden="true" ma:internalName="MediaServiceBillingMetadata" ma:readOnly="true">
      <xsd:simpleType>
        <xsd:restriction base="dms:Note"/>
      </xsd:simpleType>
    </xsd:element>
    <xsd:element name="SetLabel" ma:index="77" nillable="true" ma:displayName="Set Label" ma:default="D03M" ma:hidden="true" ma:internalName="Set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624b3-cffc-481c-adb1-2d25bc83b1e4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2cbc37b6-cbbc-4385-a1dc-b324c49cc8a4}" ma:internalName="TaxCatchAll" ma:showField="CatchAllData" ma:web="542624b3-cffc-481c-adb1-2d25bc83b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se" ma:index="21" nillable="true" ma:displayName="Case" ma:hidden="true" ma:internalName="Case" ma:readOnly="false">
      <xsd:simpleType>
        <xsd:restriction base="dms:Text">
          <xsd:maxLength value="255"/>
        </xsd:restriction>
      </xsd:simpleType>
    </xsd:element>
    <xsd:element name="SharedWithUsers" ma:index="6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DocumentType" ma:index="12" nillable="true" ma:displayName="Document Type" ma:format="Dropdown" ma:indexed="true" ma:internalName="DocumentTyp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ata"/>
          <xsd:enumeration value="Email"/>
          <xsd:enumeration value="Employment related"/>
          <xsd:enumeration value="Filenote"/>
          <xsd:enumeration value="Financial related"/>
          <xsd:enumeration value="Image or Multi-media"/>
          <xsd:enumeration value="Knowledge, reference"/>
          <xsd:enumeration value="Meeting related"/>
          <xsd:enumeration value="Plan, programme, monitoring"/>
          <xsd:enumeration value="Policy, guideline, procedure"/>
          <xsd:enumeration value="Presentation"/>
          <xsd:enumeration value="Publication"/>
          <xsd:enumeration value="Report, or planning related"/>
          <xsd:enumeration value="Template, Checklist or Form"/>
        </xsd:restriction>
      </xsd:simpleType>
    </xsd:element>
    <xsd:element name="Narrative" ma:index="16" nillable="true" ma:displayName="Narrative" ma:description="Enter a description of what this document is about." ma:internalName="Narrative" ma:readOnly="false">
      <xsd:simpleType>
        <xsd:restriction base="dms:Note">
          <xsd:maxLength value="255"/>
        </xsd:restriction>
      </xsd:simpleType>
    </xsd:element>
    <xsd:element name="Subactivity" ma:index="23" nillable="true" ma:displayName="Subactivity" ma:default="" ma:hidden="true" ma:indexed="true" ma:internalName="Subactivity" ma:readOnly="false">
      <xsd:simpleType>
        <xsd:restriction base="dms:Text">
          <xsd:maxLength value="255"/>
        </xsd:restriction>
      </xsd:simpleType>
    </xsd:element>
    <xsd:element name="FunctionGroup" ma:index="24" nillable="true" ma:displayName="Function Group" ma:default="Sport New Zealand" ma:hidden="true" ma:indexed="true" ma:internalName="FunctionGroup" ma:readOnly="false">
      <xsd:simpleType>
        <xsd:restriction base="dms:Text">
          <xsd:maxLength value="255"/>
        </xsd:restriction>
      </xsd:simpleType>
    </xsd:element>
    <xsd:element name="Function" ma:index="25" nillable="true" ma:displayName="Function" ma:default="Marketing and Communications" ma:hidden="true" ma:indexed="true" ma:internalName="Function" ma:readOnly="false">
      <xsd:simpleType>
        <xsd:restriction base="dms:Text">
          <xsd:maxLength value="255"/>
        </xsd:restriction>
      </xsd:simpleType>
    </xsd:element>
    <xsd:element name="Activity" ma:index="26" nillable="true" ma:displayName="Activity" ma:default="" ma:hidden="true" ma:indexed="true" ma:internalName="Activity" ma:readOnly="false">
      <xsd:simpleType>
        <xsd:restriction base="dms:Text">
          <xsd:maxLength value="255"/>
        </xsd:restriction>
      </xsd:simpleType>
    </xsd:element>
    <xsd:element name="PRAType" ma:index="29" nillable="true" ma:displayName="PRA Type" ma:default="Doc" ma:hidden="true" ma:indexed="true" ma:internalName="PRAType">
      <xsd:simpleType>
        <xsd:restriction base="dms:Text">
          <xsd:maxLength value="255"/>
        </xsd:restriction>
      </xsd:simpleType>
    </xsd:element>
    <xsd:element name="PRADate1" ma:index="30" nillable="true" ma:displayName="PRA Date 1" ma:format="DateOnly" ma:hidden="true" ma:internalName="PRADate1" ma:readOnly="false">
      <xsd:simpleType>
        <xsd:restriction base="dms:DateTime"/>
      </xsd:simpleType>
    </xsd:element>
    <xsd:element name="PRADate2" ma:index="31" nillable="true" ma:displayName="PRA Date 2" ma:format="DateOnly" ma:hidden="true" ma:internalName="PRADate2" ma:readOnly="false">
      <xsd:simpleType>
        <xsd:restriction base="dms:DateTime"/>
      </xsd:simpleType>
    </xsd:element>
    <xsd:element name="PRADate3" ma:index="32" nillable="true" ma:displayName="PRA Date 3" ma:format="DateOnly" ma:hidden="true" ma:internalName="PRADate3" ma:readOnly="false">
      <xsd:simpleType>
        <xsd:restriction base="dms:DateTime"/>
      </xsd:simpleType>
    </xsd:element>
    <xsd:element name="PRADateDisposal" ma:index="33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34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35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6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37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38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9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AggregationStatus" ma:index="40" nillable="true" ma:displayName="Aggregation Status" ma:default="Normal" ma:format="Dropdown" ma:hidden="true" ma:internalName="AggregationStatus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Project" ma:index="41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RelatedPeople" ma:index="42" nillable="true" ma:displayName="Related People" ma:hidden="true" ma:list="UserInfo" ma:SharePointGroup="0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Value" ma:index="49" nillable="true" ma:displayName="Business Value" ma:hidden="true" ma:internalName="BusinessValu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26242-dc21-4420-965a-f5c1d8109808" elementFormDefault="qualified">
    <xsd:import namespace="http://schemas.microsoft.com/office/2006/documentManagement/types"/>
    <xsd:import namespace="http://schemas.microsoft.com/office/infopath/2007/PartnerControls"/>
    <xsd:element name="FinancialYear" ma:index="13" nillable="true" ma:displayName="Financial Year" ma:default="2025-2026" ma:format="Dropdown" ma:internalName="FinancialYear">
      <xsd:simpleType>
        <xsd:restriction base="dms:Choice">
          <xsd:enumeration value="2028-2029"/>
          <xsd:enumeration value="2027-2028"/>
          <xsd:enumeration value="2026-2027"/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</xsd:restriction>
      </xsd:simpleType>
    </xsd:element>
    <xsd:element name="zMigrationID" ma:index="18" nillable="true" ma:displayName="zMigrationID" ma:indexed="true" ma:internalName="zMigrationID">
      <xsd:simpleType>
        <xsd:restriction base="dms:Text">
          <xsd:maxLength value="255"/>
        </xsd:restriction>
      </xsd:simpleType>
    </xsd:element>
    <xsd:element name="zLegacy" ma:index="19" nillable="true" ma:displayName="zLegacy" ma:hidden="true" ma:internalName="zLegacy" ma:readOnly="false">
      <xsd:simpleType>
        <xsd:restriction base="dms:Note"/>
      </xsd:simpleType>
    </xsd:element>
    <xsd:element name="zLegacyJSON" ma:index="20" nillable="true" ma:displayName="zLegacyJSON" ma:hidden="true" ma:internalName="zLegacyJSON" ma:readOnly="false">
      <xsd:simpleType>
        <xsd:restriction base="dms:Note"/>
      </xsd:simpleType>
    </xsd:element>
    <xsd:element name="RecordID" ma:index="47" nillable="true" ma:displayName="RecordID" ma:hidden="true" ma:internalName="RecordID" ma:readOnly="false">
      <xsd:simpleType>
        <xsd:restriction base="dms:Text">
          <xsd:maxLength value="255"/>
        </xsd:restriction>
      </xsd:simpleType>
    </xsd:element>
    <xsd:element name="PartnerType" ma:index="48" nillable="true" ma:displayName="Partner Type" ma:hidden="true" ma:internalName="PartnerTyp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a514c-9034-4fa3-897a-8352025b26ed" elementFormDefault="qualified">
    <xsd:import namespace="http://schemas.microsoft.com/office/2006/documentManagement/types"/>
    <xsd:import namespace="http://schemas.microsoft.com/office/infopath/2007/PartnerControls"/>
    <xsd:element name="Year" ma:index="14" nillable="true" ma:displayName="Year" ma:default="2026" ma:format="Dropdown" ma:indexed="true" ma:internalName="Year">
      <xsd:simpleType>
        <xsd:union memberTypes="dms:Text">
          <xsd:simpleType>
            <xsd:restriction base="dms:Choice">
              <xsd:enumeration value="2029"/>
              <xsd:enumeration value="2028"/>
              <xsd:enumeration value="2027"/>
              <xsd:enumeration value="2026"/>
              <xsd:enumeration value="2025"/>
              <xsd:enumeration value="2024"/>
              <xsd:enumeration value="2023"/>
              <xsd:enumeration value="2022"/>
              <xsd:enumeration value="2021"/>
              <xsd:enumeration value="2020"/>
              <xsd:enumeration value="2019"/>
              <xsd:enumeration value="2018"/>
              <xsd:enumeration value="2017"/>
              <xsd:enumeration value="2016"/>
              <xsd:enumeration value="2015"/>
              <xsd:enumeration value="2014"/>
              <xsd:enumeration value="2013"/>
              <xsd:enumeration value="2012"/>
              <xsd:enumeration value="2011"/>
              <xsd:enumeration value="2010"/>
              <xsd:enumeration value="2009"/>
              <xsd:enumeration value="2008"/>
              <xsd:enumeration value="2007"/>
              <xsd:enumeration value="2006"/>
              <xsd:enumeration value="2005"/>
              <xsd:enumeration value="2004"/>
              <xsd:enumeration value="2003"/>
              <xsd:enumeration value="2002"/>
              <xsd:enumeration value="2001"/>
              <xsd:enumeration value="2000"/>
            </xsd:restriction>
          </xsd:simpleType>
        </xsd:union>
      </xsd:simpleType>
    </xsd:element>
    <xsd:element name="Channel" ma:index="27" nillable="true" ma:displayName="Channel" ma:default="NA" ma:hidden="true" ma:indexed="true" ma:internalName="Channel" ma:readOnly="false">
      <xsd:simpleType>
        <xsd:restriction base="dms:Text">
          <xsd:maxLength value="255"/>
        </xsd:restriction>
      </xsd:simpleType>
    </xsd:element>
    <xsd:element name="Team" ma:index="28" nillable="true" ma:displayName="Team" ma:default="Marketing and Communications" ma:hidden="true" ma:indexed="true" ma:internalName="Team" ma:readOnly="false">
      <xsd:simpleType>
        <xsd:restriction base="dms:Text">
          <xsd:maxLength value="255"/>
        </xsd:restriction>
      </xsd:simpleType>
    </xsd:element>
    <xsd:element name="Level2" ma:index="45" nillable="true" ma:displayName="Level2" ma:default="NA" ma:hidden="true" ma:internalName="Level2" ma:readOnly="false">
      <xsd:simpleType>
        <xsd:restriction base="dms:Text">
          <xsd:maxLength value="255"/>
        </xsd:restriction>
      </xsd:simpleType>
    </xsd:element>
    <xsd:element name="Level3" ma:index="46" nillable="true" ma:displayName="Level3" ma:hidden="true" ma:internalName="Level3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2f7be-73e7-415b-92fa-448d47a74512" elementFormDefault="qualified">
    <xsd:import namespace="http://schemas.microsoft.com/office/2006/documentManagement/types"/>
    <xsd:import namespace="http://schemas.microsoft.com/office/infopath/2007/PartnerControls"/>
    <xsd:element name="KeyWords" ma:index="15" nillable="true" ma:displayName="Key Words" ma:internalName="KeyWord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c79e5-42ce-4aa0-ac78-b6418001f0d2" elementFormDefault="qualified">
    <xsd:import namespace="http://schemas.microsoft.com/office/2006/documentManagement/types"/>
    <xsd:import namespace="http://schemas.microsoft.com/office/infopath/2007/PartnerControls"/>
    <xsd:element name="AggregationNarrative" ma:index="43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b055-6eb4-45a1-bc20-bf2ac0d420da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44" nillable="true" ma:displayName="Security Classification" ma:format="Dropdown" ma:hidden="true" ma:internalName="SecurityClassification">
      <xsd:simpleType>
        <xsd:union memberTypes="dms:Text">
          <xsd:simpleType>
            <xsd:restriction base="dms:Choice">
              <xsd:enumeration value="Confidential"/>
              <xsd:enumeration value="Restricted"/>
              <xsd:enumeration value="Unrestrict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1AF802-26D5-4755-A8B4-74E905723001}"/>
</file>

<file path=customXml/itemProps2.xml><?xml version="1.0" encoding="utf-8"?>
<ds:datastoreItem xmlns:ds="http://schemas.openxmlformats.org/officeDocument/2006/customXml" ds:itemID="{93F2D9B7-3E14-4DB1-BC79-633F774C859F}"/>
</file>

<file path=customXml/itemProps3.xml><?xml version="1.0" encoding="utf-8"?>
<ds:datastoreItem xmlns:ds="http://schemas.openxmlformats.org/officeDocument/2006/customXml" ds:itemID="{2D59472B-011C-4DD2-93FD-D17041356DC0}"/>
</file>

<file path=docMetadata/LabelInfo.xml><?xml version="1.0" encoding="utf-8"?>
<clbl:labelList xmlns:clbl="http://schemas.microsoft.com/office/2020/mipLabelMetadata">
  <clbl:label id="{71e8007d-0344-4ee5-bb02-8f24bdb7d471}" enabled="1" method="Standard" siteId="{bb0f7126-b1c5-4f3e-8ca1-2b24f0f7462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Carey</dc:creator>
  <cp:keywords/>
  <dc:description/>
  <cp:lastModifiedBy/>
  <cp:revision/>
  <dcterms:created xsi:type="dcterms:W3CDTF">2025-11-16T22:11:12Z</dcterms:created>
  <dcterms:modified xsi:type="dcterms:W3CDTF">2026-06-09T20:24:12Z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0x010100680B73ADECCBA544999348A4E830AA5E002AFBB36D4B976E4FBE2D3A4269CBA799</vt:lpwstr>
  </property>
  <property fmtid="{D5CDD505-2E9C-101B-9397-08002B2CF9AE}" pid="3" name="_dlc_DocIdItemGuid">
    <vt:lpwstr>a6fd059f-2a5e-4b22-911d-17964cfff588</vt:lpwstr>
  </property>
  <property fmtid="{D5CDD505-2E9C-101B-9397-08002B2CF9AE}" pid="4" name="Originator">
    <vt:lpwstr>1;#Beca|a9bbb40e-5fed-4cc0-bdb5-0fb463d1eb14</vt:lpwstr>
  </property>
  <property fmtid="{D5CDD505-2E9C-101B-9397-08002B2CF9AE}" pid="5" name="DMSMarketSegmentV2">
    <vt:lpwstr>10;#Leisure ＆ Hospitality|9a4cbe1c-3cfc-438a-9970-fa9be83ddea5</vt:lpwstr>
  </property>
  <property fmtid="{D5CDD505-2E9C-101B-9397-08002B2CF9AE}" pid="6" name="OwningCompany">
    <vt:lpwstr>6;#Beca Limited|32943bc8-db00-41f3-beb5-5cb7e1307330</vt:lpwstr>
  </property>
  <property fmtid="{D5CDD505-2E9C-101B-9397-08002B2CF9AE}" pid="7" name="Document_x0020_Status">
    <vt:lpwstr>4;#WIP|db997c6c-dc18-4bc4-99fc-2cbf3aaf93f9</vt:lpwstr>
  </property>
  <property fmtid="{D5CDD505-2E9C-101B-9397-08002B2CF9AE}" pid="8" name="Document Status">
    <vt:lpwstr>4;#WIP|db997c6c-dc18-4bc4-99fc-2cbf3aaf93f9</vt:lpwstr>
  </property>
  <property fmtid="{D5CDD505-2E9C-101B-9397-08002B2CF9AE}" pid="9" name="DMSOwningSection">
    <vt:lpwstr>8;#501 - Building Services BG OH - BL|24bbf438-eb64-4813-a7de-e4a6902965d2</vt:lpwstr>
  </property>
  <property fmtid="{D5CDD505-2E9C-101B-9397-08002B2CF9AE}" pid="10" name="DMSProjectDocumentType">
    <vt:lpwstr/>
  </property>
  <property fmtid="{D5CDD505-2E9C-101B-9397-08002B2CF9AE}" pid="11" name="Revision Stamp">
    <vt:lpwstr/>
  </property>
  <property fmtid="{D5CDD505-2E9C-101B-9397-08002B2CF9AE}" pid="12" name="Discipline">
    <vt:lpwstr/>
  </property>
  <property fmtid="{D5CDD505-2E9C-101B-9397-08002B2CF9AE}" pid="13" name="kfc07b57045244179ffa5bae4291b42d">
    <vt:lpwstr/>
  </property>
  <property fmtid="{D5CDD505-2E9C-101B-9397-08002B2CF9AE}" pid="14" name="Revision_x0020_Stamp">
    <vt:lpwstr/>
  </property>
  <property fmtid="{D5CDD505-2E9C-101B-9397-08002B2CF9AE}" pid="15" name="Client_x0020_Address">
    <vt:lpwstr/>
  </property>
  <property fmtid="{D5CDD505-2E9C-101B-9397-08002B2CF9AE}" pid="16" name="Client Address">
    <vt:lpwstr/>
  </property>
  <property fmtid="{D5CDD505-2E9C-101B-9397-08002B2CF9AE}" pid="17" name="MediaServiceImageTags">
    <vt:lpwstr/>
  </property>
  <property fmtid="{D5CDD505-2E9C-101B-9397-08002B2CF9AE}" pid="18" name="Entity">
    <vt:lpwstr/>
  </property>
  <property fmtid="{D5CDD505-2E9C-101B-9397-08002B2CF9AE}" pid="19" name="Region">
    <vt:lpwstr/>
  </property>
  <property fmtid="{D5CDD505-2E9C-101B-9397-08002B2CF9AE}" pid="20" name="Sport">
    <vt:lpwstr/>
  </property>
</Properties>
</file>